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8455" windowHeight="11955"/>
  </bookViews>
  <sheets>
    <sheet name="Rekapitulace stavby" sheetId="1" r:id="rId1"/>
    <sheet name="01 - Stavebně technická část" sheetId="2" r:id="rId2"/>
    <sheet name="02 - ZTI" sheetId="3" r:id="rId3"/>
    <sheet name="03 - ÚT" sheetId="4" r:id="rId4"/>
    <sheet name="04 - Elektroinstalace" sheetId="5" r:id="rId5"/>
    <sheet name="EL Rekapitulace" sheetId="9" r:id="rId6"/>
    <sheet name="EL Rozpočet" sheetId="10" r:id="rId7"/>
    <sheet name="EL Parametry" sheetId="11" r:id="rId8"/>
    <sheet name="05 - Vzduchotechnika" sheetId="6" r:id="rId9"/>
    <sheet name="Rekapitulace" sheetId="12" r:id="rId10"/>
    <sheet name="Výkaz výměr" sheetId="13" r:id="rId11"/>
    <sheet name="Seznam figur" sheetId="7" r:id="rId12"/>
    <sheet name="Pokyny pro vyplnění" sheetId="8" r:id="rId13"/>
  </sheets>
  <definedNames>
    <definedName name="_xlnm._FilterDatabase" localSheetId="1" hidden="1">'01 - Stavebně technická část'!$C$100:$K$686</definedName>
    <definedName name="_xlnm._FilterDatabase" localSheetId="2" hidden="1">'02 - ZTI'!$C$86:$K$311</definedName>
    <definedName name="_xlnm._FilterDatabase" localSheetId="3" hidden="1">'03 - ÚT'!$C$81:$K$99</definedName>
    <definedName name="_xlnm._FilterDatabase" localSheetId="4" hidden="1">'04 - Elektroinstalace'!$C$80:$K$84</definedName>
    <definedName name="_xlnm._FilterDatabase" localSheetId="8" hidden="1">'05 - Vzduchotechnika'!$C$80:$K$84</definedName>
    <definedName name="_xlnm.Print_Titles" localSheetId="1">'01 - Stavebně technická část'!$100:$100</definedName>
    <definedName name="_xlnm.Print_Titles" localSheetId="2">'02 - ZTI'!$86:$86</definedName>
    <definedName name="_xlnm.Print_Titles" localSheetId="3">'03 - ÚT'!$81:$81</definedName>
    <definedName name="_xlnm.Print_Titles" localSheetId="4">'04 - Elektroinstalace'!$80:$80</definedName>
    <definedName name="_xlnm.Print_Titles" localSheetId="8">'05 - Vzduchotechnika'!$80:$80</definedName>
    <definedName name="_xlnm.Print_Titles" localSheetId="0">'Rekapitulace stavby'!$52:$52</definedName>
    <definedName name="_xlnm.Print_Titles" localSheetId="11">'Seznam figur'!$9:$9</definedName>
    <definedName name="_xlnm.Print_Area" localSheetId="1">'01 - Stavebně technická část'!$C$4:$J$39,'01 - Stavebně technická část'!$C$45:$J$82,'01 - Stavebně technická část'!$C$88:$K$686</definedName>
    <definedName name="_xlnm.Print_Area" localSheetId="2">'02 - ZTI'!$C$4:$J$39,'02 - ZTI'!$C$45:$J$68,'02 - ZTI'!$C$74:$K$311</definedName>
    <definedName name="_xlnm.Print_Area" localSheetId="3">'03 - ÚT'!$C$4:$J$39,'03 - ÚT'!$C$45:$J$63,'03 - ÚT'!$C$69:$K$99</definedName>
    <definedName name="_xlnm.Print_Area" localSheetId="4">'04 - Elektroinstalace'!$C$4:$J$39,'04 - Elektroinstalace'!$C$45:$J$62,'04 - Elektroinstalace'!$C$68:$K$84</definedName>
    <definedName name="_xlnm.Print_Area" localSheetId="8">'05 - Vzduchotechnika'!$C$4:$J$39,'05 - Vzduchotechnika'!$C$45:$J$62,'05 - Vzduchotechnika'!$C$68:$K$84</definedName>
    <definedName name="_xlnm.Print_Area" localSheetId="1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1">'Seznam figur'!$C$4:$G$283</definedName>
    <definedName name="_xlnm.Print_Area" localSheetId="10">'Výkaz výměr'!$A$23:$I$59</definedName>
  </definedNames>
  <calcPr calcId="145621"/>
</workbook>
</file>

<file path=xl/calcChain.xml><?xml version="1.0" encoding="utf-8"?>
<calcChain xmlns="http://schemas.openxmlformats.org/spreadsheetml/2006/main">
  <c r="I84" i="6" l="1"/>
  <c r="B53" i="13"/>
  <c r="B47" i="13"/>
  <c r="B46" i="13"/>
  <c r="B25" i="13"/>
  <c r="A4" i="12"/>
  <c r="A3" i="12"/>
  <c r="I106" i="10"/>
  <c r="H106" i="10"/>
  <c r="H104" i="10"/>
  <c r="I103" i="10"/>
  <c r="H103" i="10"/>
  <c r="H102" i="10"/>
  <c r="G102" i="10"/>
  <c r="E102" i="10"/>
  <c r="I102" i="10" s="1"/>
  <c r="H101" i="10"/>
  <c r="G101" i="10"/>
  <c r="E101" i="10"/>
  <c r="I101" i="10" s="1"/>
  <c r="H98" i="10"/>
  <c r="G98" i="10"/>
  <c r="E98" i="10"/>
  <c r="I98" i="10" s="1"/>
  <c r="H96" i="10"/>
  <c r="G96" i="10"/>
  <c r="E96" i="10"/>
  <c r="I96" i="10" s="1"/>
  <c r="H94" i="10"/>
  <c r="G94" i="10"/>
  <c r="E94" i="10"/>
  <c r="I94" i="10" s="1"/>
  <c r="H92" i="10"/>
  <c r="G92" i="10"/>
  <c r="E92" i="10"/>
  <c r="I92" i="10" s="1"/>
  <c r="H91" i="10"/>
  <c r="G91" i="10"/>
  <c r="E91" i="10"/>
  <c r="I91" i="10" s="1"/>
  <c r="H90" i="10"/>
  <c r="G90" i="10"/>
  <c r="E90" i="10"/>
  <c r="I90" i="10" s="1"/>
  <c r="H89" i="10"/>
  <c r="G89" i="10"/>
  <c r="E89" i="10"/>
  <c r="I89" i="10" s="1"/>
  <c r="H88" i="10"/>
  <c r="G88" i="10"/>
  <c r="E88" i="10"/>
  <c r="I88" i="10" s="1"/>
  <c r="H87" i="10"/>
  <c r="G87" i="10"/>
  <c r="E87" i="10"/>
  <c r="I87" i="10" s="1"/>
  <c r="H86" i="10"/>
  <c r="G86" i="10"/>
  <c r="E86" i="10"/>
  <c r="I86" i="10" s="1"/>
  <c r="H85" i="10"/>
  <c r="G85" i="10"/>
  <c r="E85" i="10"/>
  <c r="I85" i="10" s="1"/>
  <c r="H82" i="10"/>
  <c r="G82" i="10"/>
  <c r="E82" i="10"/>
  <c r="I82" i="10" s="1"/>
  <c r="H81" i="10"/>
  <c r="G81" i="10"/>
  <c r="E81" i="10"/>
  <c r="I81" i="10" s="1"/>
  <c r="H79" i="10"/>
  <c r="G79" i="10"/>
  <c r="E79" i="10"/>
  <c r="I79" i="10" s="1"/>
  <c r="H78" i="10"/>
  <c r="G78" i="10"/>
  <c r="E78" i="10"/>
  <c r="I78" i="10" s="1"/>
  <c r="H75" i="10"/>
  <c r="G75" i="10"/>
  <c r="E75" i="10"/>
  <c r="I75" i="10" s="1"/>
  <c r="H74" i="10"/>
  <c r="G74" i="10"/>
  <c r="E74" i="10"/>
  <c r="I74" i="10" s="1"/>
  <c r="H73" i="10"/>
  <c r="G73" i="10"/>
  <c r="E73" i="10"/>
  <c r="I73" i="10" s="1"/>
  <c r="H72" i="10"/>
  <c r="G72" i="10"/>
  <c r="E72" i="10"/>
  <c r="I72" i="10" s="1"/>
  <c r="H71" i="10"/>
  <c r="G71" i="10"/>
  <c r="E71" i="10"/>
  <c r="I71" i="10" s="1"/>
  <c r="H70" i="10"/>
  <c r="G70" i="10"/>
  <c r="E70" i="10"/>
  <c r="I70" i="10" s="1"/>
  <c r="I67" i="10"/>
  <c r="H67" i="10"/>
  <c r="H66" i="10"/>
  <c r="G66" i="10"/>
  <c r="E66" i="10"/>
  <c r="I66" i="10" s="1"/>
  <c r="H65" i="10"/>
  <c r="G65" i="10"/>
  <c r="E65" i="10"/>
  <c r="H63" i="10"/>
  <c r="G63" i="10"/>
  <c r="E63" i="10"/>
  <c r="I63" i="10" s="1"/>
  <c r="H62" i="10"/>
  <c r="G62" i="10"/>
  <c r="E62" i="10"/>
  <c r="I62" i="10" s="1"/>
  <c r="H61" i="10"/>
  <c r="G61" i="10"/>
  <c r="E61" i="10"/>
  <c r="H60" i="10"/>
  <c r="G60" i="10"/>
  <c r="E60" i="10"/>
  <c r="I60" i="10" s="1"/>
  <c r="H59" i="10"/>
  <c r="G59" i="10"/>
  <c r="E59" i="10"/>
  <c r="I59" i="10" s="1"/>
  <c r="H57" i="10"/>
  <c r="G57" i="10"/>
  <c r="E57" i="10"/>
  <c r="I57" i="10" s="1"/>
  <c r="H55" i="10"/>
  <c r="G55" i="10"/>
  <c r="E55" i="10"/>
  <c r="H54" i="10"/>
  <c r="G54" i="10"/>
  <c r="E54" i="10"/>
  <c r="I54" i="10" s="1"/>
  <c r="H51" i="10"/>
  <c r="G51" i="10"/>
  <c r="E51" i="10"/>
  <c r="I51" i="10" s="1"/>
  <c r="H49" i="10"/>
  <c r="G49" i="10"/>
  <c r="E49" i="10"/>
  <c r="I49" i="10" s="1"/>
  <c r="H48" i="10"/>
  <c r="G48" i="10"/>
  <c r="E48" i="10"/>
  <c r="H47" i="10"/>
  <c r="G47" i="10"/>
  <c r="E47" i="10"/>
  <c r="I47" i="10" s="1"/>
  <c r="H45" i="10"/>
  <c r="G45" i="10"/>
  <c r="E45" i="10"/>
  <c r="I45" i="10" s="1"/>
  <c r="H43" i="10"/>
  <c r="G43" i="10"/>
  <c r="E43" i="10"/>
  <c r="I43" i="10" s="1"/>
  <c r="H41" i="10"/>
  <c r="G41" i="10"/>
  <c r="E41" i="10"/>
  <c r="H40" i="10"/>
  <c r="G40" i="10"/>
  <c r="E40" i="10"/>
  <c r="I40" i="10" s="1"/>
  <c r="H38" i="10"/>
  <c r="G38" i="10"/>
  <c r="E38" i="10"/>
  <c r="I38" i="10" s="1"/>
  <c r="H37" i="10"/>
  <c r="G37" i="10"/>
  <c r="E37" i="10"/>
  <c r="I37" i="10" s="1"/>
  <c r="H35" i="10"/>
  <c r="G35" i="10"/>
  <c r="E35" i="10"/>
  <c r="H33" i="10"/>
  <c r="G33" i="10"/>
  <c r="G105" i="10" s="1"/>
  <c r="C33" i="9" s="1"/>
  <c r="E33" i="10"/>
  <c r="G29" i="10"/>
  <c r="G28" i="10"/>
  <c r="G30" i="10" s="1"/>
  <c r="H24" i="10"/>
  <c r="G24" i="10"/>
  <c r="E24" i="10"/>
  <c r="H23" i="10"/>
  <c r="G23" i="10"/>
  <c r="E23" i="10"/>
  <c r="H21" i="10"/>
  <c r="G21" i="10"/>
  <c r="E21" i="10"/>
  <c r="I21" i="10" s="1"/>
  <c r="H20" i="10"/>
  <c r="G20" i="10"/>
  <c r="E20" i="10"/>
  <c r="I20" i="10" s="1"/>
  <c r="H19" i="10"/>
  <c r="G19" i="10"/>
  <c r="E19" i="10"/>
  <c r="H18" i="10"/>
  <c r="G18" i="10"/>
  <c r="E18" i="10"/>
  <c r="H17" i="10"/>
  <c r="G17" i="10"/>
  <c r="E17" i="10"/>
  <c r="I17" i="10" s="1"/>
  <c r="H16" i="10"/>
  <c r="G16" i="10"/>
  <c r="E16" i="10"/>
  <c r="I16" i="10" s="1"/>
  <c r="H15" i="10"/>
  <c r="G15" i="10"/>
  <c r="E15" i="10"/>
  <c r="H13" i="10"/>
  <c r="G13" i="10"/>
  <c r="G25" i="10" s="1"/>
  <c r="C31" i="9" s="1"/>
  <c r="E13" i="10"/>
  <c r="H8" i="10"/>
  <c r="G8" i="10"/>
  <c r="E8" i="10"/>
  <c r="I8" i="10" s="1"/>
  <c r="H6" i="10"/>
  <c r="G6" i="10"/>
  <c r="E6" i="10"/>
  <c r="I6" i="10" s="1"/>
  <c r="H4" i="10"/>
  <c r="G4" i="10"/>
  <c r="E4" i="10"/>
  <c r="L1" i="10"/>
  <c r="E104" i="10" s="1"/>
  <c r="I104" i="10" s="1"/>
  <c r="B26" i="9"/>
  <c r="C26" i="9" s="1"/>
  <c r="C10" i="9"/>
  <c r="C9" i="9"/>
  <c r="G9" i="10" l="1"/>
  <c r="C30" i="9" s="1"/>
  <c r="I13" i="10"/>
  <c r="I18" i="10"/>
  <c r="I23" i="10"/>
  <c r="I65" i="10"/>
  <c r="C11" i="9"/>
  <c r="I4" i="10"/>
  <c r="I9" i="10" s="1"/>
  <c r="D28" i="10" s="1"/>
  <c r="E28" i="10" s="1"/>
  <c r="I15" i="10"/>
  <c r="I19" i="10"/>
  <c r="I24" i="10"/>
  <c r="I35" i="10"/>
  <c r="I41" i="10"/>
  <c r="I48" i="10"/>
  <c r="I55" i="10"/>
  <c r="I61" i="10"/>
  <c r="H28" i="10"/>
  <c r="C6" i="9"/>
  <c r="C32" i="9"/>
  <c r="I25" i="10"/>
  <c r="D29" i="10" s="1"/>
  <c r="E105" i="10"/>
  <c r="E9" i="10"/>
  <c r="B30" i="9" s="1"/>
  <c r="E25" i="10"/>
  <c r="B31" i="9" s="1"/>
  <c r="I33" i="10"/>
  <c r="I105" i="10" s="1"/>
  <c r="B33" i="9" l="1"/>
  <c r="C5" i="9"/>
  <c r="C8" i="9" s="1"/>
  <c r="I28" i="10"/>
  <c r="H29" i="10"/>
  <c r="E29" i="10"/>
  <c r="I29" i="10" s="1"/>
  <c r="E30" i="10" l="1"/>
  <c r="I30" i="10"/>
  <c r="D7" i="7"/>
  <c r="J37" i="6"/>
  <c r="J36" i="6"/>
  <c r="AY59" i="1" s="1"/>
  <c r="J35" i="6"/>
  <c r="AX59" i="1" s="1"/>
  <c r="BI84" i="6"/>
  <c r="BH84" i="6"/>
  <c r="F36" i="6" s="1"/>
  <c r="BC59" i="1" s="1"/>
  <c r="BG84" i="6"/>
  <c r="BF84" i="6"/>
  <c r="J34" i="6" s="1"/>
  <c r="AW59" i="1" s="1"/>
  <c r="T84" i="6"/>
  <c r="T83" i="6"/>
  <c r="T82" i="6" s="1"/>
  <c r="T81" i="6" s="1"/>
  <c r="R84" i="6"/>
  <c r="R83" i="6"/>
  <c r="R82" i="6"/>
  <c r="R81" i="6" s="1"/>
  <c r="P84" i="6"/>
  <c r="P83" i="6" s="1"/>
  <c r="P82" i="6" s="1"/>
  <c r="P81" i="6" s="1"/>
  <c r="AU59" i="1" s="1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52" i="6"/>
  <c r="E7" i="6"/>
  <c r="E71" i="6" s="1"/>
  <c r="J37" i="5"/>
  <c r="J36" i="5"/>
  <c r="AY58" i="1" s="1"/>
  <c r="J35" i="5"/>
  <c r="AX58" i="1" s="1"/>
  <c r="BI84" i="5"/>
  <c r="F37" i="5" s="1"/>
  <c r="BD58" i="1" s="1"/>
  <c r="BH84" i="5"/>
  <c r="BG84" i="5"/>
  <c r="BF84" i="5"/>
  <c r="T84" i="5"/>
  <c r="T83" i="5" s="1"/>
  <c r="T82" i="5" s="1"/>
  <c r="T81" i="5" s="1"/>
  <c r="R84" i="5"/>
  <c r="R83" i="5" s="1"/>
  <c r="R82" i="5" s="1"/>
  <c r="R81" i="5" s="1"/>
  <c r="P84" i="5"/>
  <c r="P83" i="5" s="1"/>
  <c r="P82" i="5" s="1"/>
  <c r="P81" i="5" s="1"/>
  <c r="AU58" i="1" s="1"/>
  <c r="J77" i="5"/>
  <c r="F77" i="5"/>
  <c r="F75" i="5"/>
  <c r="E73" i="5"/>
  <c r="J54" i="5"/>
  <c r="F54" i="5"/>
  <c r="F52" i="5"/>
  <c r="E50" i="5"/>
  <c r="J24" i="5"/>
  <c r="E24" i="5"/>
  <c r="J23" i="5"/>
  <c r="J18" i="5"/>
  <c r="E18" i="5"/>
  <c r="F78" i="5" s="1"/>
  <c r="J17" i="5"/>
  <c r="J12" i="5"/>
  <c r="J52" i="5"/>
  <c r="E7" i="5"/>
  <c r="E48" i="5" s="1"/>
  <c r="J37" i="4"/>
  <c r="J36" i="4"/>
  <c r="AY57" i="1" s="1"/>
  <c r="J35" i="4"/>
  <c r="AX57" i="1" s="1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52" i="4" s="1"/>
  <c r="E7" i="4"/>
  <c r="E72" i="4" s="1"/>
  <c r="J37" i="3"/>
  <c r="J36" i="3"/>
  <c r="AY56" i="1"/>
  <c r="J35" i="3"/>
  <c r="AX56" i="1" s="1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98" i="3"/>
  <c r="BH98" i="3"/>
  <c r="BG98" i="3"/>
  <c r="BF98" i="3"/>
  <c r="T98" i="3"/>
  <c r="R98" i="3"/>
  <c r="P98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84" i="3" s="1"/>
  <c r="J17" i="3"/>
  <c r="J12" i="3"/>
  <c r="J52" i="3" s="1"/>
  <c r="E7" i="3"/>
  <c r="E48" i="3" s="1"/>
  <c r="J37" i="2"/>
  <c r="J36" i="2"/>
  <c r="AY55" i="1"/>
  <c r="J35" i="2"/>
  <c r="AX55" i="1"/>
  <c r="BI686" i="2"/>
  <c r="BH686" i="2"/>
  <c r="BG686" i="2"/>
  <c r="BF686" i="2"/>
  <c r="T686" i="2"/>
  <c r="T685" i="2"/>
  <c r="R686" i="2"/>
  <c r="R685" i="2" s="1"/>
  <c r="P686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T676" i="2"/>
  <c r="R677" i="2"/>
  <c r="R676" i="2" s="1"/>
  <c r="P677" i="2"/>
  <c r="P676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3" i="2"/>
  <c r="BH663" i="2"/>
  <c r="BG663" i="2"/>
  <c r="BF663" i="2"/>
  <c r="T663" i="2"/>
  <c r="R663" i="2"/>
  <c r="P663" i="2"/>
  <c r="BI646" i="2"/>
  <c r="BH646" i="2"/>
  <c r="BG646" i="2"/>
  <c r="BF646" i="2"/>
  <c r="T646" i="2"/>
  <c r="R646" i="2"/>
  <c r="P646" i="2"/>
  <c r="BI640" i="2"/>
  <c r="BH640" i="2"/>
  <c r="BG640" i="2"/>
  <c r="BF640" i="2"/>
  <c r="T640" i="2"/>
  <c r="R640" i="2"/>
  <c r="P640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4" i="2"/>
  <c r="BH614" i="2"/>
  <c r="BG614" i="2"/>
  <c r="BF614" i="2"/>
  <c r="T614" i="2"/>
  <c r="R614" i="2"/>
  <c r="P614" i="2"/>
  <c r="BI610" i="2"/>
  <c r="BH610" i="2"/>
  <c r="BG610" i="2"/>
  <c r="BF610" i="2"/>
  <c r="T610" i="2"/>
  <c r="R610" i="2"/>
  <c r="P610" i="2"/>
  <c r="BI606" i="2"/>
  <c r="BH606" i="2"/>
  <c r="BG606" i="2"/>
  <c r="BF606" i="2"/>
  <c r="T606" i="2"/>
  <c r="R606" i="2"/>
  <c r="P606" i="2"/>
  <c r="BI601" i="2"/>
  <c r="BH601" i="2"/>
  <c r="BG601" i="2"/>
  <c r="BF601" i="2"/>
  <c r="T601" i="2"/>
  <c r="R601" i="2"/>
  <c r="P601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55" i="2"/>
  <c r="BH555" i="2"/>
  <c r="BG555" i="2"/>
  <c r="BF555" i="2"/>
  <c r="T555" i="2"/>
  <c r="R555" i="2"/>
  <c r="P555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T286" i="2" s="1"/>
  <c r="R287" i="2"/>
  <c r="R286" i="2" s="1"/>
  <c r="P287" i="2"/>
  <c r="P286" i="2" s="1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76" i="2"/>
  <c r="BH176" i="2"/>
  <c r="BG176" i="2"/>
  <c r="BF176" i="2"/>
  <c r="T176" i="2"/>
  <c r="R176" i="2"/>
  <c r="P176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J98" i="2"/>
  <c r="J97" i="2"/>
  <c r="F97" i="2"/>
  <c r="F95" i="2"/>
  <c r="E93" i="2"/>
  <c r="J55" i="2"/>
  <c r="J54" i="2"/>
  <c r="F54" i="2"/>
  <c r="F52" i="2"/>
  <c r="E50" i="2"/>
  <c r="J18" i="2"/>
  <c r="E18" i="2"/>
  <c r="F98" i="2" s="1"/>
  <c r="J17" i="2"/>
  <c r="J12" i="2"/>
  <c r="J95" i="2" s="1"/>
  <c r="E7" i="2"/>
  <c r="E91" i="2" s="1"/>
  <c r="L50" i="1"/>
  <c r="AM50" i="1"/>
  <c r="AM49" i="1"/>
  <c r="L49" i="1"/>
  <c r="AM47" i="1"/>
  <c r="L47" i="1"/>
  <c r="L45" i="1"/>
  <c r="L44" i="1"/>
  <c r="J89" i="4"/>
  <c r="BK299" i="3"/>
  <c r="J277" i="3"/>
  <c r="BK265" i="3"/>
  <c r="J244" i="3"/>
  <c r="J209" i="3"/>
  <c r="J193" i="3"/>
  <c r="BK155" i="3"/>
  <c r="BK115" i="3"/>
  <c r="BK98" i="3"/>
  <c r="BK675" i="2"/>
  <c r="J620" i="2"/>
  <c r="J575" i="2"/>
  <c r="BK545" i="2"/>
  <c r="BK532" i="2"/>
  <c r="BK511" i="2"/>
  <c r="J487" i="2"/>
  <c r="J451" i="2"/>
  <c r="J424" i="2"/>
  <c r="J398" i="2"/>
  <c r="BK389" i="2"/>
  <c r="BK369" i="2"/>
  <c r="BK357" i="2"/>
  <c r="BK347" i="2"/>
  <c r="J332" i="2"/>
  <c r="J301" i="2"/>
  <c r="J287" i="2"/>
  <c r="BK267" i="2"/>
  <c r="BK257" i="2"/>
  <c r="BK245" i="2"/>
  <c r="BK231" i="2"/>
  <c r="J197" i="2"/>
  <c r="J142" i="2"/>
  <c r="BK89" i="4"/>
  <c r="BK282" i="3"/>
  <c r="J256" i="3"/>
  <c r="J230" i="3"/>
  <c r="BK190" i="3"/>
  <c r="J155" i="3"/>
  <c r="BK129" i="3"/>
  <c r="BK111" i="3"/>
  <c r="J686" i="2"/>
  <c r="J681" i="2"/>
  <c r="J669" i="2"/>
  <c r="J636" i="2"/>
  <c r="BK623" i="2"/>
  <c r="BK593" i="2"/>
  <c r="J585" i="2"/>
  <c r="J555" i="2"/>
  <c r="BK529" i="2"/>
  <c r="BK499" i="2"/>
  <c r="J457" i="2"/>
  <c r="J416" i="2"/>
  <c r="BK409" i="2"/>
  <c r="BK402" i="2"/>
  <c r="J389" i="2"/>
  <c r="BK381" i="2"/>
  <c r="J357" i="2"/>
  <c r="BK332" i="2"/>
  <c r="BK290" i="2"/>
  <c r="J235" i="2"/>
  <c r="BK194" i="2"/>
  <c r="J151" i="2"/>
  <c r="BK131" i="2"/>
  <c r="J114" i="2"/>
  <c r="J98" i="4"/>
  <c r="BK85" i="4"/>
  <c r="BK285" i="3"/>
  <c r="J265" i="3"/>
  <c r="J247" i="3"/>
  <c r="BK236" i="3"/>
  <c r="J203" i="3"/>
  <c r="BK158" i="3"/>
  <c r="J120" i="3"/>
  <c r="J108" i="3"/>
  <c r="J673" i="2"/>
  <c r="J633" i="2"/>
  <c r="BK614" i="2"/>
  <c r="BK555" i="2"/>
  <c r="J511" i="2"/>
  <c r="BK487" i="2"/>
  <c r="BK424" i="2"/>
  <c r="J402" i="2"/>
  <c r="J381" i="2"/>
  <c r="J359" i="2"/>
  <c r="J319" i="2"/>
  <c r="BK282" i="2"/>
  <c r="BK271" i="2"/>
  <c r="J226" i="2"/>
  <c r="BK135" i="2"/>
  <c r="BK114" i="2"/>
  <c r="BK94" i="4"/>
  <c r="BK88" i="4"/>
  <c r="J303" i="3"/>
  <c r="J268" i="3"/>
  <c r="BK221" i="3"/>
  <c r="J206" i="3"/>
  <c r="BK193" i="3"/>
  <c r="BK172" i="3"/>
  <c r="J152" i="3"/>
  <c r="J133" i="3"/>
  <c r="BK671" i="2"/>
  <c r="J591" i="2"/>
  <c r="BK542" i="2"/>
  <c r="J508" i="2"/>
  <c r="BK472" i="2"/>
  <c r="BK439" i="2"/>
  <c r="J419" i="2"/>
  <c r="J397" i="2"/>
  <c r="J365" i="2"/>
  <c r="BK287" i="2"/>
  <c r="BK277" i="2"/>
  <c r="J245" i="2"/>
  <c r="BK145" i="2"/>
  <c r="J124" i="2"/>
  <c r="J104" i="2"/>
  <c r="F37" i="6"/>
  <c r="BD59" i="1" s="1"/>
  <c r="J84" i="6"/>
  <c r="J96" i="4"/>
  <c r="J88" i="4"/>
  <c r="BK288" i="3"/>
  <c r="J271" i="3"/>
  <c r="J250" i="3"/>
  <c r="J224" i="3"/>
  <c r="BK206" i="3"/>
  <c r="BK166" i="3"/>
  <c r="J146" i="3"/>
  <c r="BK93" i="3"/>
  <c r="BK673" i="2"/>
  <c r="BK633" i="2"/>
  <c r="J568" i="2"/>
  <c r="J542" i="2"/>
  <c r="J526" i="2"/>
  <c r="BK502" i="2"/>
  <c r="J485" i="2"/>
  <c r="J439" i="2"/>
  <c r="J394" i="2"/>
  <c r="J377" i="2"/>
  <c r="BK365" i="2"/>
  <c r="BK350" i="2"/>
  <c r="J343" i="2"/>
  <c r="BK340" i="2"/>
  <c r="J313" i="2"/>
  <c r="BK305" i="2"/>
  <c r="J290" i="2"/>
  <c r="BK281" i="2"/>
  <c r="BK260" i="2"/>
  <c r="BK251" i="2"/>
  <c r="BK239" i="2"/>
  <c r="BK230" i="2"/>
  <c r="J186" i="2"/>
  <c r="BK99" i="4"/>
  <c r="BK294" i="3"/>
  <c r="J274" i="3"/>
  <c r="BK242" i="3"/>
  <c r="BK227" i="3"/>
  <c r="J182" i="3"/>
  <c r="J166" i="3"/>
  <c r="BK133" i="3"/>
  <c r="J115" i="3"/>
  <c r="BK686" i="2"/>
  <c r="BK681" i="2"/>
  <c r="J671" i="2"/>
  <c r="J646" i="2"/>
  <c r="BK627" i="2"/>
  <c r="J601" i="2"/>
  <c r="J565" i="2"/>
  <c r="BK535" i="2"/>
  <c r="J523" i="2"/>
  <c r="BK485" i="2"/>
  <c r="BK465" i="2"/>
  <c r="BK419" i="2"/>
  <c r="J410" i="2"/>
  <c r="J390" i="2"/>
  <c r="BK376" i="2"/>
  <c r="BK359" i="2"/>
  <c r="J340" i="2"/>
  <c r="J297" i="2"/>
  <c r="BK254" i="2"/>
  <c r="BK226" i="2"/>
  <c r="BK186" i="2"/>
  <c r="J145" i="2"/>
  <c r="J128" i="2"/>
  <c r="BK111" i="2"/>
  <c r="BK84" i="6"/>
  <c r="BK91" i="4"/>
  <c r="J291" i="3"/>
  <c r="BK277" i="3"/>
  <c r="J259" i="3"/>
  <c r="J242" i="3"/>
  <c r="BK230" i="3"/>
  <c r="J172" i="3"/>
  <c r="J143" i="3"/>
  <c r="J111" i="3"/>
  <c r="J103" i="3"/>
  <c r="J640" i="2"/>
  <c r="J627" i="2"/>
  <c r="BK588" i="2"/>
  <c r="BK538" i="2"/>
  <c r="J502" i="2"/>
  <c r="BK476" i="2"/>
  <c r="BK416" i="2"/>
  <c r="BK406" i="2"/>
  <c r="BK382" i="2"/>
  <c r="BK368" i="2"/>
  <c r="BK325" i="2"/>
  <c r="BK285" i="2"/>
  <c r="J251" i="2"/>
  <c r="BK176" i="2"/>
  <c r="J131" i="2"/>
  <c r="J92" i="4"/>
  <c r="BK309" i="3"/>
  <c r="J294" i="3"/>
  <c r="J227" i="3"/>
  <c r="J215" i="3"/>
  <c r="BK199" i="3"/>
  <c r="J190" i="3"/>
  <c r="BK169" i="3"/>
  <c r="J158" i="3"/>
  <c r="J140" i="3"/>
  <c r="J93" i="3"/>
  <c r="J610" i="2"/>
  <c r="BK572" i="2"/>
  <c r="J529" i="2"/>
  <c r="J481" i="2"/>
  <c r="BK461" i="2"/>
  <c r="J422" i="2"/>
  <c r="BK398" i="2"/>
  <c r="J325" i="2"/>
  <c r="J294" i="2"/>
  <c r="J281" i="2"/>
  <c r="J264" i="2"/>
  <c r="J239" i="2"/>
  <c r="BK142" i="2"/>
  <c r="BK117" i="2"/>
  <c r="AS54" i="1"/>
  <c r="J99" i="4"/>
  <c r="J90" i="4"/>
  <c r="J306" i="3"/>
  <c r="J280" i="3"/>
  <c r="J253" i="3"/>
  <c r="J236" i="3"/>
  <c r="J221" i="3"/>
  <c r="J196" i="3"/>
  <c r="J163" i="3"/>
  <c r="J124" i="3"/>
  <c r="BK103" i="3"/>
  <c r="BK677" i="2"/>
  <c r="J663" i="2"/>
  <c r="BK585" i="2"/>
  <c r="J550" i="2"/>
  <c r="J535" i="2"/>
  <c r="J513" i="2"/>
  <c r="J491" i="2"/>
  <c r="BK457" i="2"/>
  <c r="BK429" i="2"/>
  <c r="J413" i="2"/>
  <c r="BK390" i="2"/>
  <c r="J368" i="2"/>
  <c r="BK354" i="2"/>
  <c r="BK235" i="2"/>
  <c r="J189" i="2"/>
  <c r="BK90" i="4"/>
  <c r="J285" i="3"/>
  <c r="BK250" i="3"/>
  <c r="BK239" i="3"/>
  <c r="J199" i="3"/>
  <c r="J169" i="3"/>
  <c r="J137" i="3"/>
  <c r="BK120" i="3"/>
  <c r="BK90" i="3"/>
  <c r="J683" i="2"/>
  <c r="J677" i="2"/>
  <c r="BK640" i="2"/>
  <c r="BK606" i="2"/>
  <c r="J588" i="2"/>
  <c r="J572" i="2"/>
  <c r="J548" i="2"/>
  <c r="J520" i="2"/>
  <c r="BK481" i="2"/>
  <c r="J461" i="2"/>
  <c r="BK413" i="2"/>
  <c r="J406" i="2"/>
  <c r="BK397" i="2"/>
  <c r="J388" i="2"/>
  <c r="J373" i="2"/>
  <c r="J354" i="2"/>
  <c r="BK301" i="2"/>
  <c r="J271" i="2"/>
  <c r="BK197" i="2"/>
  <c r="J176" i="2"/>
  <c r="BK138" i="2"/>
  <c r="J120" i="2"/>
  <c r="BK104" i="2"/>
  <c r="BK93" i="4"/>
  <c r="BK303" i="3"/>
  <c r="J288" i="3"/>
  <c r="BK271" i="3"/>
  <c r="BK244" i="3"/>
  <c r="BK233" i="3"/>
  <c r="BK187" i="3"/>
  <c r="BK152" i="3"/>
  <c r="BK137" i="3"/>
  <c r="J105" i="3"/>
  <c r="BK646" i="2"/>
  <c r="J629" i="2"/>
  <c r="BK610" i="2"/>
  <c r="BK548" i="2"/>
  <c r="J505" i="2"/>
  <c r="BK451" i="2"/>
  <c r="J409" i="2"/>
  <c r="BK388" i="2"/>
  <c r="J376" i="2"/>
  <c r="J347" i="2"/>
  <c r="BK307" i="2"/>
  <c r="BK274" i="2"/>
  <c r="J248" i="2"/>
  <c r="BK151" i="2"/>
  <c r="J117" i="2"/>
  <c r="BK95" i="4"/>
  <c r="J91" i="4"/>
  <c r="BK306" i="3"/>
  <c r="J262" i="3"/>
  <c r="BK224" i="3"/>
  <c r="BK212" i="3"/>
  <c r="BK203" i="3"/>
  <c r="J187" i="3"/>
  <c r="BK163" i="3"/>
  <c r="BK143" i="3"/>
  <c r="J90" i="3"/>
  <c r="J606" i="2"/>
  <c r="J545" i="2"/>
  <c r="BK513" i="2"/>
  <c r="J476" i="2"/>
  <c r="J465" i="2"/>
  <c r="J429" i="2"/>
  <c r="BK405" i="2"/>
  <c r="J372" i="2"/>
  <c r="BK313" i="2"/>
  <c r="J285" i="2"/>
  <c r="J274" i="2"/>
  <c r="J257" i="2"/>
  <c r="BK232" i="2"/>
  <c r="J138" i="2"/>
  <c r="J111" i="2"/>
  <c r="F35" i="6"/>
  <c r="BB59" i="1" s="1"/>
  <c r="J34" i="5"/>
  <c r="AW58" i="1" s="1"/>
  <c r="BK98" i="4"/>
  <c r="J94" i="4"/>
  <c r="J85" i="4"/>
  <c r="BK274" i="3"/>
  <c r="BK262" i="3"/>
  <c r="J233" i="3"/>
  <c r="BK218" i="3"/>
  <c r="BK182" i="3"/>
  <c r="BK149" i="3"/>
  <c r="BK105" i="3"/>
  <c r="J680" i="2"/>
  <c r="BK669" i="2"/>
  <c r="J593" i="2"/>
  <c r="BK565" i="2"/>
  <c r="J538" i="2"/>
  <c r="BK523" i="2"/>
  <c r="J499" i="2"/>
  <c r="BK469" i="2"/>
  <c r="BK446" i="2"/>
  <c r="BK422" i="2"/>
  <c r="J393" i="2"/>
  <c r="BK372" i="2"/>
  <c r="J364" i="2"/>
  <c r="J307" i="2"/>
  <c r="BK294" i="2"/>
  <c r="J282" i="2"/>
  <c r="BK264" i="2"/>
  <c r="J254" i="2"/>
  <c r="BK248" i="2"/>
  <c r="J232" i="2"/>
  <c r="J194" i="2"/>
  <c r="BK120" i="2"/>
  <c r="BK92" i="4"/>
  <c r="BK291" i="3"/>
  <c r="BK259" i="3"/>
  <c r="BK247" i="3"/>
  <c r="BK215" i="3"/>
  <c r="BK177" i="3"/>
  <c r="J149" i="3"/>
  <c r="BK124" i="3"/>
  <c r="J98" i="3"/>
  <c r="BK683" i="2"/>
  <c r="BK680" i="2"/>
  <c r="BK663" i="2"/>
  <c r="BK629" i="2"/>
  <c r="BK620" i="2"/>
  <c r="BK591" i="2"/>
  <c r="BK575" i="2"/>
  <c r="BK550" i="2"/>
  <c r="BK526" i="2"/>
  <c r="BK508" i="2"/>
  <c r="J472" i="2"/>
  <c r="J446" i="2"/>
  <c r="BK411" i="2"/>
  <c r="J405" i="2"/>
  <c r="BK394" i="2"/>
  <c r="J382" i="2"/>
  <c r="J369" i="2"/>
  <c r="BK343" i="2"/>
  <c r="BK319" i="2"/>
  <c r="J283" i="2"/>
  <c r="J230" i="2"/>
  <c r="BK189" i="2"/>
  <c r="J157" i="2"/>
  <c r="BK124" i="2"/>
  <c r="BK108" i="2"/>
  <c r="J95" i="4"/>
  <c r="J299" i="3"/>
  <c r="J282" i="3"/>
  <c r="BK268" i="3"/>
  <c r="BK256" i="3"/>
  <c r="J239" i="3"/>
  <c r="J212" i="3"/>
  <c r="BK160" i="3"/>
  <c r="BK140" i="3"/>
  <c r="BK108" i="3"/>
  <c r="J675" i="2"/>
  <c r="BK636" i="2"/>
  <c r="J623" i="2"/>
  <c r="BK568" i="2"/>
  <c r="BK520" i="2"/>
  <c r="BK491" i="2"/>
  <c r="J433" i="2"/>
  <c r="BK410" i="2"/>
  <c r="BK393" i="2"/>
  <c r="BK373" i="2"/>
  <c r="J350" i="2"/>
  <c r="BK297" i="2"/>
  <c r="J277" i="2"/>
  <c r="J260" i="2"/>
  <c r="BK157" i="2"/>
  <c r="BK128" i="2"/>
  <c r="BK96" i="4"/>
  <c r="J93" i="4"/>
  <c r="J309" i="3"/>
  <c r="BK280" i="3"/>
  <c r="BK253" i="3"/>
  <c r="J218" i="3"/>
  <c r="BK209" i="3"/>
  <c r="BK196" i="3"/>
  <c r="J177" i="3"/>
  <c r="J160" i="3"/>
  <c r="BK146" i="3"/>
  <c r="J129" i="3"/>
  <c r="J614" i="2"/>
  <c r="BK601" i="2"/>
  <c r="J532" i="2"/>
  <c r="BK505" i="2"/>
  <c r="J469" i="2"/>
  <c r="BK433" i="2"/>
  <c r="J411" i="2"/>
  <c r="BK377" i="2"/>
  <c r="BK364" i="2"/>
  <c r="J305" i="2"/>
  <c r="BK283" i="2"/>
  <c r="J267" i="2"/>
  <c r="J231" i="2"/>
  <c r="J135" i="2"/>
  <c r="J108" i="2"/>
  <c r="F36" i="5"/>
  <c r="BC58" i="1" s="1"/>
  <c r="F35" i="5"/>
  <c r="BB58" i="1" s="1"/>
  <c r="B3" i="9" l="1"/>
  <c r="B32" i="9"/>
  <c r="T103" i="2"/>
  <c r="P141" i="2"/>
  <c r="T193" i="2"/>
  <c r="P280" i="2"/>
  <c r="R289" i="2"/>
  <c r="R306" i="2"/>
  <c r="R358" i="2"/>
  <c r="P412" i="2"/>
  <c r="BK423" i="2"/>
  <c r="J423" i="2" s="1"/>
  <c r="J71" i="2" s="1"/>
  <c r="BK486" i="2"/>
  <c r="J486" i="2" s="1"/>
  <c r="J72" i="2" s="1"/>
  <c r="BK512" i="2"/>
  <c r="J512" i="2" s="1"/>
  <c r="J73" i="2" s="1"/>
  <c r="BK549" i="2"/>
  <c r="J549" i="2"/>
  <c r="J74" i="2" s="1"/>
  <c r="R592" i="2"/>
  <c r="BK628" i="2"/>
  <c r="J628" i="2"/>
  <c r="J76" i="2" s="1"/>
  <c r="BK668" i="2"/>
  <c r="R679" i="2"/>
  <c r="P89" i="3"/>
  <c r="BK104" i="3"/>
  <c r="J104" i="3"/>
  <c r="J62" i="3" s="1"/>
  <c r="BK159" i="3"/>
  <c r="J159" i="3" s="1"/>
  <c r="J63" i="3" s="1"/>
  <c r="R243" i="3"/>
  <c r="P281" i="3"/>
  <c r="BK298" i="3"/>
  <c r="BK297" i="3" s="1"/>
  <c r="J297" i="3" s="1"/>
  <c r="J66" i="3" s="1"/>
  <c r="T84" i="4"/>
  <c r="P97" i="4"/>
  <c r="P83" i="4" s="1"/>
  <c r="P82" i="4" s="1"/>
  <c r="AU57" i="1" s="1"/>
  <c r="T97" i="4"/>
  <c r="P103" i="2"/>
  <c r="R141" i="2"/>
  <c r="P193" i="2"/>
  <c r="R280" i="2"/>
  <c r="T289" i="2"/>
  <c r="T306" i="2"/>
  <c r="P358" i="2"/>
  <c r="T412" i="2"/>
  <c r="T423" i="2"/>
  <c r="T486" i="2"/>
  <c r="P512" i="2"/>
  <c r="P549" i="2"/>
  <c r="P592" i="2"/>
  <c r="T628" i="2"/>
  <c r="T668" i="2"/>
  <c r="P679" i="2"/>
  <c r="P667" i="2" s="1"/>
  <c r="R89" i="3"/>
  <c r="P104" i="3"/>
  <c r="T159" i="3"/>
  <c r="BK243" i="3"/>
  <c r="J243" i="3" s="1"/>
  <c r="J64" i="3" s="1"/>
  <c r="BK281" i="3"/>
  <c r="J281" i="3" s="1"/>
  <c r="J65" i="3" s="1"/>
  <c r="P298" i="3"/>
  <c r="P297" i="3"/>
  <c r="P84" i="4"/>
  <c r="R103" i="2"/>
  <c r="T141" i="2"/>
  <c r="BK193" i="2"/>
  <c r="J193" i="2" s="1"/>
  <c r="J63" i="2" s="1"/>
  <c r="BK280" i="2"/>
  <c r="J280" i="2" s="1"/>
  <c r="J64" i="2" s="1"/>
  <c r="P289" i="2"/>
  <c r="P306" i="2"/>
  <c r="T358" i="2"/>
  <c r="R412" i="2"/>
  <c r="P423" i="2"/>
  <c r="P486" i="2"/>
  <c r="T512" i="2"/>
  <c r="R549" i="2"/>
  <c r="BK592" i="2"/>
  <c r="J592" i="2"/>
  <c r="J75" i="2" s="1"/>
  <c r="R628" i="2"/>
  <c r="P668" i="2"/>
  <c r="T679" i="2"/>
  <c r="BK89" i="3"/>
  <c r="R104" i="3"/>
  <c r="R159" i="3"/>
  <c r="P243" i="3"/>
  <c r="R281" i="3"/>
  <c r="R298" i="3"/>
  <c r="R297" i="3" s="1"/>
  <c r="R84" i="4"/>
  <c r="BK103" i="2"/>
  <c r="J103" i="2" s="1"/>
  <c r="J61" i="2" s="1"/>
  <c r="BK141" i="2"/>
  <c r="J141" i="2" s="1"/>
  <c r="J62" i="2" s="1"/>
  <c r="R193" i="2"/>
  <c r="T280" i="2"/>
  <c r="BK289" i="2"/>
  <c r="J289" i="2"/>
  <c r="J67" i="2" s="1"/>
  <c r="BK306" i="2"/>
  <c r="J306" i="2" s="1"/>
  <c r="J68" i="2" s="1"/>
  <c r="BK358" i="2"/>
  <c r="J358" i="2" s="1"/>
  <c r="J69" i="2" s="1"/>
  <c r="BK412" i="2"/>
  <c r="J412" i="2" s="1"/>
  <c r="J70" i="2" s="1"/>
  <c r="R423" i="2"/>
  <c r="R486" i="2"/>
  <c r="R512" i="2"/>
  <c r="T549" i="2"/>
  <c r="T592" i="2"/>
  <c r="P628" i="2"/>
  <c r="R668" i="2"/>
  <c r="R667" i="2"/>
  <c r="BK679" i="2"/>
  <c r="J679" i="2"/>
  <c r="J80" i="2" s="1"/>
  <c r="T89" i="3"/>
  <c r="T104" i="3"/>
  <c r="P159" i="3"/>
  <c r="T243" i="3"/>
  <c r="T281" i="3"/>
  <c r="T298" i="3"/>
  <c r="T297" i="3"/>
  <c r="BK84" i="4"/>
  <c r="J84" i="4" s="1"/>
  <c r="J61" i="4" s="1"/>
  <c r="BK97" i="4"/>
  <c r="J97" i="4" s="1"/>
  <c r="J62" i="4" s="1"/>
  <c r="R97" i="4"/>
  <c r="F55" i="2"/>
  <c r="BE120" i="2"/>
  <c r="BE157" i="2"/>
  <c r="BE197" i="2"/>
  <c r="BE230" i="2"/>
  <c r="BE248" i="2"/>
  <c r="BE251" i="2"/>
  <c r="BE271" i="2"/>
  <c r="BE297" i="2"/>
  <c r="BE340" i="2"/>
  <c r="BE343" i="2"/>
  <c r="BE347" i="2"/>
  <c r="BE354" i="2"/>
  <c r="BE365" i="2"/>
  <c r="BE368" i="2"/>
  <c r="BE373" i="2"/>
  <c r="BE382" i="2"/>
  <c r="BE388" i="2"/>
  <c r="BE389" i="2"/>
  <c r="BE390" i="2"/>
  <c r="BE393" i="2"/>
  <c r="BE406" i="2"/>
  <c r="BE410" i="2"/>
  <c r="BE413" i="2"/>
  <c r="BE422" i="2"/>
  <c r="BE451" i="2"/>
  <c r="BE485" i="2"/>
  <c r="BE491" i="2"/>
  <c r="BE508" i="2"/>
  <c r="BE520" i="2"/>
  <c r="BE532" i="2"/>
  <c r="BE545" i="2"/>
  <c r="BE548" i="2"/>
  <c r="BE555" i="2"/>
  <c r="BE565" i="2"/>
  <c r="BE575" i="2"/>
  <c r="BE606" i="2"/>
  <c r="BE614" i="2"/>
  <c r="BE627" i="2"/>
  <c r="BE629" i="2"/>
  <c r="BE633" i="2"/>
  <c r="BE636" i="2"/>
  <c r="BE640" i="2"/>
  <c r="BE646" i="2"/>
  <c r="BE673" i="2"/>
  <c r="BK286" i="2"/>
  <c r="J286" i="2" s="1"/>
  <c r="J65" i="2" s="1"/>
  <c r="BK676" i="2"/>
  <c r="J676" i="2" s="1"/>
  <c r="J79" i="2" s="1"/>
  <c r="J81" i="3"/>
  <c r="BE93" i="3"/>
  <c r="BE98" i="3"/>
  <c r="BE108" i="3"/>
  <c r="BE111" i="3"/>
  <c r="BE115" i="3"/>
  <c r="BE149" i="3"/>
  <c r="BE152" i="3"/>
  <c r="BE155" i="3"/>
  <c r="BE177" i="3"/>
  <c r="BE212" i="3"/>
  <c r="BE230" i="3"/>
  <c r="BE233" i="3"/>
  <c r="BE239" i="3"/>
  <c r="BE242" i="3"/>
  <c r="BE244" i="3"/>
  <c r="BE247" i="3"/>
  <c r="BE262" i="3"/>
  <c r="BE285" i="3"/>
  <c r="BE306" i="3"/>
  <c r="BE309" i="3"/>
  <c r="BE98" i="4"/>
  <c r="F55" i="5"/>
  <c r="J75" i="5"/>
  <c r="E48" i="6"/>
  <c r="F55" i="6"/>
  <c r="J75" i="6"/>
  <c r="E48" i="2"/>
  <c r="J52" i="2"/>
  <c r="BE104" i="2"/>
  <c r="BE108" i="2"/>
  <c r="BE117" i="2"/>
  <c r="BE138" i="2"/>
  <c r="BE142" i="2"/>
  <c r="BE186" i="2"/>
  <c r="BE189" i="2"/>
  <c r="BE194" i="2"/>
  <c r="BE226" i="2"/>
  <c r="BE232" i="2"/>
  <c r="BE235" i="2"/>
  <c r="BE257" i="2"/>
  <c r="BE290" i="2"/>
  <c r="BE301" i="2"/>
  <c r="BE313" i="2"/>
  <c r="BE319" i="2"/>
  <c r="BE325" i="2"/>
  <c r="BE332" i="2"/>
  <c r="BE350" i="2"/>
  <c r="BE357" i="2"/>
  <c r="BE364" i="2"/>
  <c r="BE369" i="2"/>
  <c r="BE377" i="2"/>
  <c r="BE397" i="2"/>
  <c r="BE405" i="2"/>
  <c r="BE411" i="2"/>
  <c r="BE419" i="2"/>
  <c r="BE439" i="2"/>
  <c r="BE446" i="2"/>
  <c r="BE457" i="2"/>
  <c r="BE461" i="2"/>
  <c r="BE469" i="2"/>
  <c r="BE481" i="2"/>
  <c r="BE499" i="2"/>
  <c r="BE511" i="2"/>
  <c r="BE523" i="2"/>
  <c r="BE529" i="2"/>
  <c r="BE535" i="2"/>
  <c r="BE542" i="2"/>
  <c r="BE572" i="2"/>
  <c r="BE591" i="2"/>
  <c r="BE593" i="2"/>
  <c r="BE601" i="2"/>
  <c r="BE620" i="2"/>
  <c r="BE663" i="2"/>
  <c r="BE669" i="2"/>
  <c r="E77" i="3"/>
  <c r="BE90" i="3"/>
  <c r="BE120" i="3"/>
  <c r="BE124" i="3"/>
  <c r="BE129" i="3"/>
  <c r="BE146" i="3"/>
  <c r="BE190" i="3"/>
  <c r="BE193" i="3"/>
  <c r="BE196" i="3"/>
  <c r="BE206" i="3"/>
  <c r="BE215" i="3"/>
  <c r="BE218" i="3"/>
  <c r="BE221" i="3"/>
  <c r="BE224" i="3"/>
  <c r="BE250" i="3"/>
  <c r="BE253" i="3"/>
  <c r="BE277" i="3"/>
  <c r="E48" i="4"/>
  <c r="BE89" i="4"/>
  <c r="BE99" i="4"/>
  <c r="E71" i="5"/>
  <c r="BE84" i="6"/>
  <c r="BE231" i="2"/>
  <c r="BE239" i="2"/>
  <c r="BE245" i="2"/>
  <c r="BE254" i="2"/>
  <c r="BE260" i="2"/>
  <c r="BE264" i="2"/>
  <c r="BE267" i="2"/>
  <c r="BE277" i="2"/>
  <c r="BE281" i="2"/>
  <c r="BE282" i="2"/>
  <c r="BE283" i="2"/>
  <c r="BE285" i="2"/>
  <c r="BE287" i="2"/>
  <c r="BE294" i="2"/>
  <c r="BE305" i="2"/>
  <c r="BE307" i="2"/>
  <c r="BE424" i="2"/>
  <c r="BE429" i="2"/>
  <c r="BE465" i="2"/>
  <c r="BE487" i="2"/>
  <c r="BE502" i="2"/>
  <c r="BE513" i="2"/>
  <c r="BE538" i="2"/>
  <c r="BE585" i="2"/>
  <c r="BE610" i="2"/>
  <c r="BE671" i="2"/>
  <c r="BE675" i="2"/>
  <c r="BE681" i="2"/>
  <c r="BE683" i="2"/>
  <c r="BE686" i="2"/>
  <c r="BE103" i="3"/>
  <c r="BE105" i="3"/>
  <c r="BE140" i="3"/>
  <c r="BE143" i="3"/>
  <c r="BE158" i="3"/>
  <c r="BE160" i="3"/>
  <c r="BE163" i="3"/>
  <c r="BE166" i="3"/>
  <c r="BE182" i="3"/>
  <c r="BE203" i="3"/>
  <c r="BE259" i="3"/>
  <c r="BE265" i="3"/>
  <c r="BE271" i="3"/>
  <c r="BE274" i="3"/>
  <c r="BE288" i="3"/>
  <c r="BE299" i="3"/>
  <c r="BE303" i="3"/>
  <c r="J76" i="4"/>
  <c r="BE85" i="4"/>
  <c r="BE88" i="4"/>
  <c r="BE92" i="4"/>
  <c r="BE93" i="4"/>
  <c r="BE95" i="4"/>
  <c r="BE96" i="4"/>
  <c r="BK83" i="6"/>
  <c r="J83" i="6" s="1"/>
  <c r="J61" i="6" s="1"/>
  <c r="BE111" i="2"/>
  <c r="BE114" i="2"/>
  <c r="BE124" i="2"/>
  <c r="BE128" i="2"/>
  <c r="BE131" i="2"/>
  <c r="BE135" i="2"/>
  <c r="BE145" i="2"/>
  <c r="BE151" i="2"/>
  <c r="BE176" i="2"/>
  <c r="BE274" i="2"/>
  <c r="BE359" i="2"/>
  <c r="BE372" i="2"/>
  <c r="BE376" i="2"/>
  <c r="BE381" i="2"/>
  <c r="BE394" i="2"/>
  <c r="BE398" i="2"/>
  <c r="BE402" i="2"/>
  <c r="BE409" i="2"/>
  <c r="BE416" i="2"/>
  <c r="BE433" i="2"/>
  <c r="BE472" i="2"/>
  <c r="BE476" i="2"/>
  <c r="BE505" i="2"/>
  <c r="BE526" i="2"/>
  <c r="BE550" i="2"/>
  <c r="BE568" i="2"/>
  <c r="BE588" i="2"/>
  <c r="BE623" i="2"/>
  <c r="BE677" i="2"/>
  <c r="BE680" i="2"/>
  <c r="BK685" i="2"/>
  <c r="J685" i="2"/>
  <c r="J81" i="2" s="1"/>
  <c r="F55" i="3"/>
  <c r="BE133" i="3"/>
  <c r="BE137" i="3"/>
  <c r="BE169" i="3"/>
  <c r="BE172" i="3"/>
  <c r="BE187" i="3"/>
  <c r="BE199" i="3"/>
  <c r="BE209" i="3"/>
  <c r="BE227" i="3"/>
  <c r="BE236" i="3"/>
  <c r="BE256" i="3"/>
  <c r="BE268" i="3"/>
  <c r="BE280" i="3"/>
  <c r="BE282" i="3"/>
  <c r="BE291" i="3"/>
  <c r="BE294" i="3"/>
  <c r="F55" i="4"/>
  <c r="BE90" i="4"/>
  <c r="BE91" i="4"/>
  <c r="BE94" i="4"/>
  <c r="F35" i="2"/>
  <c r="BB55" i="1" s="1"/>
  <c r="F34" i="2"/>
  <c r="BA55" i="1" s="1"/>
  <c r="F34" i="5"/>
  <c r="BA58" i="1" s="1"/>
  <c r="J33" i="6"/>
  <c r="AV59" i="1" s="1"/>
  <c r="AT59" i="1" s="1"/>
  <c r="F37" i="3"/>
  <c r="BD56" i="1" s="1"/>
  <c r="J34" i="2"/>
  <c r="AW55" i="1"/>
  <c r="F37" i="4"/>
  <c r="BD57" i="1" s="1"/>
  <c r="F34" i="6"/>
  <c r="BA59" i="1" s="1"/>
  <c r="F37" i="2"/>
  <c r="BD55" i="1" s="1"/>
  <c r="F34" i="4"/>
  <c r="BA57" i="1" s="1"/>
  <c r="F35" i="3"/>
  <c r="BB56" i="1" s="1"/>
  <c r="F36" i="3"/>
  <c r="BC56" i="1" s="1"/>
  <c r="F36" i="4"/>
  <c r="BC57" i="1" s="1"/>
  <c r="J34" i="4"/>
  <c r="AW57" i="1" s="1"/>
  <c r="J34" i="3"/>
  <c r="AW56" i="1" s="1"/>
  <c r="F35" i="4"/>
  <c r="BB57" i="1" s="1"/>
  <c r="F34" i="3"/>
  <c r="BA56" i="1" s="1"/>
  <c r="F36" i="2"/>
  <c r="BC55" i="1" s="1"/>
  <c r="BK88" i="3" l="1"/>
  <c r="J88" i="3" s="1"/>
  <c r="J60" i="3" s="1"/>
  <c r="B4" i="9"/>
  <c r="C4" i="9"/>
  <c r="C7" i="9" s="1"/>
  <c r="C12" i="9" s="1"/>
  <c r="P102" i="2"/>
  <c r="P101" i="2" s="1"/>
  <c r="AU55" i="1" s="1"/>
  <c r="R83" i="4"/>
  <c r="R82" i="4"/>
  <c r="T667" i="2"/>
  <c r="R288" i="2"/>
  <c r="P288" i="2"/>
  <c r="R102" i="2"/>
  <c r="T288" i="2"/>
  <c r="T88" i="3"/>
  <c r="T87" i="3" s="1"/>
  <c r="P88" i="3"/>
  <c r="P87" i="3" s="1"/>
  <c r="AU56" i="1" s="1"/>
  <c r="BK667" i="2"/>
  <c r="J667" i="2"/>
  <c r="J77" i="2" s="1"/>
  <c r="T102" i="2"/>
  <c r="T101" i="2" s="1"/>
  <c r="R88" i="3"/>
  <c r="R87" i="3" s="1"/>
  <c r="T83" i="4"/>
  <c r="T82" i="4" s="1"/>
  <c r="BK288" i="2"/>
  <c r="J288" i="2" s="1"/>
  <c r="J66" i="2" s="1"/>
  <c r="J668" i="2"/>
  <c r="J78" i="2"/>
  <c r="BK87" i="3"/>
  <c r="J87" i="3"/>
  <c r="J30" i="3" s="1"/>
  <c r="AG56" i="1" s="1"/>
  <c r="J298" i="3"/>
  <c r="J67" i="3"/>
  <c r="BK102" i="2"/>
  <c r="J102" i="2" s="1"/>
  <c r="J60" i="2" s="1"/>
  <c r="J89" i="3"/>
  <c r="J61" i="3" s="1"/>
  <c r="BK82" i="6"/>
  <c r="J82" i="6" s="1"/>
  <c r="J60" i="6" s="1"/>
  <c r="BK83" i="4"/>
  <c r="J83" i="4" s="1"/>
  <c r="J60" i="4" s="1"/>
  <c r="F33" i="4"/>
  <c r="AZ57" i="1" s="1"/>
  <c r="F33" i="6"/>
  <c r="AZ59" i="1"/>
  <c r="F33" i="3"/>
  <c r="AZ56" i="1" s="1"/>
  <c r="BD54" i="1"/>
  <c r="W33" i="1" s="1"/>
  <c r="BA54" i="1"/>
  <c r="W30" i="1" s="1"/>
  <c r="BB54" i="1"/>
  <c r="AX54" i="1" s="1"/>
  <c r="BC54" i="1"/>
  <c r="W32" i="1" s="1"/>
  <c r="J33" i="4"/>
  <c r="AV57" i="1"/>
  <c r="AT57" i="1" s="1"/>
  <c r="J33" i="2"/>
  <c r="AV55" i="1" s="1"/>
  <c r="AT55" i="1" s="1"/>
  <c r="F33" i="2"/>
  <c r="AZ55" i="1" s="1"/>
  <c r="J33" i="3"/>
  <c r="AV56" i="1" s="1"/>
  <c r="AT56" i="1" s="1"/>
  <c r="C19" i="9" l="1"/>
  <c r="C20" i="9"/>
  <c r="B7" i="9"/>
  <c r="R101" i="2"/>
  <c r="J39" i="3"/>
  <c r="J59" i="3"/>
  <c r="BK101" i="2"/>
  <c r="J101" i="2" s="1"/>
  <c r="J30" i="2" s="1"/>
  <c r="AG55" i="1" s="1"/>
  <c r="AN55" i="1" s="1"/>
  <c r="BK81" i="6"/>
  <c r="J81" i="6" s="1"/>
  <c r="J59" i="6" s="1"/>
  <c r="BK82" i="4"/>
  <c r="J82" i="4"/>
  <c r="J59" i="4" s="1"/>
  <c r="AN56" i="1"/>
  <c r="AU54" i="1"/>
  <c r="W31" i="1"/>
  <c r="AW54" i="1"/>
  <c r="AK30" i="1" s="1"/>
  <c r="AY54" i="1"/>
  <c r="C21" i="9" l="1"/>
  <c r="C15" i="9"/>
  <c r="B12" i="9"/>
  <c r="J59" i="2"/>
  <c r="J39" i="2"/>
  <c r="J30" i="6"/>
  <c r="AG59" i="1" s="1"/>
  <c r="AN59" i="1" s="1"/>
  <c r="J30" i="4"/>
  <c r="AG57" i="1" s="1"/>
  <c r="AN57" i="1" s="1"/>
  <c r="C13" i="9" l="1"/>
  <c r="C14" i="9"/>
  <c r="J39" i="4"/>
  <c r="J39" i="6"/>
  <c r="C16" i="9" l="1"/>
  <c r="C22" i="9" l="1"/>
  <c r="B25" i="9" s="1"/>
  <c r="C25" i="9" s="1"/>
  <c r="C24" i="9" l="1"/>
  <c r="C27" i="9" l="1"/>
  <c r="I84" i="5"/>
  <c r="BK84" i="5" l="1"/>
  <c r="BK83" i="5" s="1"/>
  <c r="J84" i="5"/>
  <c r="BE84" i="5" s="1"/>
  <c r="J83" i="5" l="1"/>
  <c r="J61" i="5" s="1"/>
  <c r="BK82" i="5"/>
  <c r="F33" i="5"/>
  <c r="AZ58" i="1" s="1"/>
  <c r="AZ54" i="1" s="1"/>
  <c r="J33" i="5"/>
  <c r="AV58" i="1" s="1"/>
  <c r="AT58" i="1" s="1"/>
  <c r="W29" i="1" l="1"/>
  <c r="AV54" i="1"/>
  <c r="J82" i="5"/>
  <c r="J60" i="5" s="1"/>
  <c r="BK81" i="5"/>
  <c r="J81" i="5" s="1"/>
  <c r="AK29" i="1" l="1"/>
  <c r="AT54" i="1"/>
  <c r="J59" i="5"/>
  <c r="J30" i="5"/>
  <c r="AG58" i="1" l="1"/>
  <c r="J39" i="5"/>
  <c r="AN58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<sst xmlns="http://schemas.openxmlformats.org/spreadsheetml/2006/main" count="11406" uniqueCount="1782">
  <si>
    <t>Export Komplet</t>
  </si>
  <si>
    <t>VZ</t>
  </si>
  <si>
    <t>2.0</t>
  </si>
  <si>
    <t/>
  </si>
  <si>
    <t>False</t>
  </si>
  <si>
    <t>{983fffad-4f3d-4582-ae86-e1fec110aa82}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</si>
  <si>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</si>
  <si>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</si>
  <si>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</si>
  <si>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</si>
  <si>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</si>
  <si>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</si>
  <si>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</si>
  <si>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</si>
  <si>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</si>
  <si>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311019038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</si>
  <si>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</si>
  <si>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</si>
  <si>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Kávárna nádraží Praha Holešovice</t>
  </si>
  <si>
    <t>KSO:</t>
  </si>
  <si>
    <t>812 51 12</t>
  </si>
  <si>
    <t>CC-CZ:</t>
  </si>
  <si>
    <t>Místo:</t>
  </si>
  <si>
    <t>Praha 7,Holešovice,p.p.st.č.160/14</t>
  </si>
  <si>
    <t>Datum:</t>
  </si>
  <si>
    <t>27. 1. 2020</t>
  </si>
  <si>
    <t>Zadavatel:</t>
  </si>
  <si>
    <t>IČ:</t>
  </si>
  <si>
    <t>DIČ:</t>
  </si>
  <si>
    <t>Uchazeč:</t>
  </si>
  <si>
    <t>Vyplň údaj</t>
  </si>
  <si>
    <t>Projektant:</t>
  </si>
  <si>
    <t>25292161</t>
  </si>
  <si>
    <t>PRODIN, a.s.,Jiráskova 169,Pardubice</t>
  </si>
  <si>
    <t>CZ25292161</t>
  </si>
  <si>
    <t>True</t>
  </si>
  <si>
    <t>Zpracovatel:</t>
  </si>
  <si>
    <t>Ing.Alena Zahradníková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</si>
  <si>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</si>
  <si>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</si>
  <si>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</si>
  <si>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</si>
  <si>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</si>
  <si>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</si>
  <si>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</si>
  <si>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</si>
  <si>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</si>
  <si>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</si>
  <si>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</si>
  <si>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</si>
  <si>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</si>
  <si>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</si>
  <si>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</si>
  <si>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</si>
  <si>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</si>
  <si>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</si>
  <si>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</si>
  <si>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</si>
  <si>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</si>
  <si>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</si>
  <si>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</si>
  <si>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</si>
  <si>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</si>
  <si>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</si>
  <si>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</si>
  <si>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</si>
  <si>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</si>
  <si>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</si>
  <si>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</si>
  <si>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</si>
  <si>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</si>
  <si>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</si>
  <si>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</si>
  <si>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</si>
  <si>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</si>
  <si>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</si>
  <si>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</si>
  <si>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</si>
  <si>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</si>
  <si>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</si>
  <si>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technická část</t>
  </si>
  <si>
    <t>STA</t>
  </si>
  <si>
    <t>1</t>
  </si>
  <si>
    <t>{16bdc886-c8be-49ac-85b0-5794a1c9eb01}</t>
  </si>
  <si>
    <t>2</t>
  </si>
  <si>
    <t>02</t>
  </si>
  <si>
    <t>ZTI</t>
  </si>
  <si>
    <t>{d305581f-4472-44ce-934d-fe62a071b35d}</t>
  </si>
  <si>
    <t>03</t>
  </si>
  <si>
    <t>ÚT</t>
  </si>
  <si>
    <t>{a4c4a9b9-1cc6-4a74-981b-c7b66e6d8f2d}</t>
  </si>
  <si>
    <t>04</t>
  </si>
  <si>
    <t>Elektroinstalace</t>
  </si>
  <si>
    <t>{cea4aaf6-52fc-441a-9d13-84cb17380c5f}</t>
  </si>
  <si>
    <t>05</t>
  </si>
  <si>
    <t>Vzduchotechnika</t>
  </si>
  <si>
    <t>{60e11ecc-837b-423a-8600-a529ebd8bdfc}</t>
  </si>
  <si>
    <t>Ic140</t>
  </si>
  <si>
    <t>1,3</t>
  </si>
  <si>
    <t>kd1</t>
  </si>
  <si>
    <t>36,9</t>
  </si>
  <si>
    <t>KRYCÍ LIST SOUPISU PRACÍ</t>
  </si>
  <si>
    <t>kd2</t>
  </si>
  <si>
    <t>48,8</t>
  </si>
  <si>
    <t>kd2s</t>
  </si>
  <si>
    <t>18,2</t>
  </si>
  <si>
    <t>KD300</t>
  </si>
  <si>
    <t>KD600</t>
  </si>
  <si>
    <t>Objekt:</t>
  </si>
  <si>
    <t>ko1</t>
  </si>
  <si>
    <t>107,257</t>
  </si>
  <si>
    <t>01 - Stavebně technická část</t>
  </si>
  <si>
    <t>PVC</t>
  </si>
  <si>
    <t>12,6</t>
  </si>
  <si>
    <t>PVCS</t>
  </si>
  <si>
    <t>14,1</t>
  </si>
  <si>
    <t>sumaS</t>
  </si>
  <si>
    <t>98,3</t>
  </si>
  <si>
    <t>sumaS1</t>
  </si>
  <si>
    <t>vv1</t>
  </si>
  <si>
    <t>2,75</t>
  </si>
  <si>
    <t>vv3</t>
  </si>
  <si>
    <t>4,17</t>
  </si>
  <si>
    <t>kamd</t>
  </si>
  <si>
    <t>3</t>
  </si>
  <si>
    <t>sdk20</t>
  </si>
  <si>
    <t>sdk21</t>
  </si>
  <si>
    <t>kamo</t>
  </si>
  <si>
    <t>2,52</t>
  </si>
  <si>
    <t>omstustest</t>
  </si>
  <si>
    <t>180,868</t>
  </si>
  <si>
    <t>m1</t>
  </si>
  <si>
    <t>286,833</t>
  </si>
  <si>
    <t>omstuste</t>
  </si>
  <si>
    <t>68,077</t>
  </si>
  <si>
    <t>iroh</t>
  </si>
  <si>
    <t>27,98</t>
  </si>
  <si>
    <t>sdk</t>
  </si>
  <si>
    <t>12,26</t>
  </si>
  <si>
    <t>m1str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</si>
  <si>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</si>
  <si>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</si>
  <si>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</si>
  <si>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</si>
  <si>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</si>
  <si>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</si>
  <si>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</si>
  <si>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</si>
  <si>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</si>
  <si>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</si>
  <si>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</si>
  <si>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</si>
  <si>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</si>
  <si>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</si>
  <si>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</si>
  <si>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</si>
  <si>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</si>
  <si>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</si>
  <si>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 keramické</t>
  </si>
  <si>
    <t xml:space="preserve">    782 - Dokončovací práce - obklady z kamene</t>
  </si>
  <si>
    <t xml:space="preserve">    784 - Dokončovací práce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</si>
  <si>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</si>
  <si>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</si>
  <si>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</si>
  <si>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</si>
  <si>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</si>
  <si>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</si>
  <si>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</si>
  <si>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</si>
  <si>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</si>
  <si>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</si>
  <si>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</si>
  <si>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</si>
  <si>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</si>
  <si>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</si>
  <si>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</si>
  <si>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</si>
  <si>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</si>
  <si>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</si>
  <si>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</si>
  <si>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</si>
  <si>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</si>
  <si>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</si>
  <si>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</si>
  <si>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</si>
  <si>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</si>
  <si>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</si>
  <si>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2020 01</t>
  </si>
  <si>
    <t>4</t>
  </si>
  <si>
    <t>562071061</t>
  </si>
  <si>
    <t>VV</t>
  </si>
  <si>
    <t>"kavárna"   2,3*2,45*0,3</t>
  </si>
  <si>
    <t>"sklad"   (1,0*1,0+1,0*2,1)*0,3</t>
  </si>
  <si>
    <t>Součet</t>
  </si>
  <si>
    <t>317142422</t>
  </si>
  <si>
    <t>Překlady nenosné z pórobetonu osazené do tenkého maltového lože, výšky do 250 mm, šířky překladu 100 mm, délky překladu přes 1000 do 1250 mm</t>
  </si>
  <si>
    <t>kus</t>
  </si>
  <si>
    <t>385730508</t>
  </si>
  <si>
    <t>"NEP100 - 1250"   1</t>
  </si>
  <si>
    <t>317142428</t>
  </si>
  <si>
    <t>Překlady nenosné z pórobetonu osazené do tenkého maltového lože, výšky do 250 mm, šířky překladu 100 mm, délky překladu přes 2000 do 2500 mm</t>
  </si>
  <si>
    <t>-974534687</t>
  </si>
  <si>
    <t>"NEP100 - 2500"   1</t>
  </si>
  <si>
    <t>317142442</t>
  </si>
  <si>
    <t>Překlady nenosné z pórobetonu osazené do tenkého maltového lože, výšky do 250 mm, šířky překladu 150 mm, délky překladu přes 1000 do 1250 mm</t>
  </si>
  <si>
    <t>-120873281</t>
  </si>
  <si>
    <t>"NEP150 - 1250"   1+1+2</t>
  </si>
  <si>
    <t>5</t>
  </si>
  <si>
    <t>317944323</t>
  </si>
  <si>
    <t>Válcované nosníky dodatečně osazované do připravených otvorů bez zazdění hlav č. 14 až 22</t>
  </si>
  <si>
    <t>t</t>
  </si>
  <si>
    <t>-1584016085</t>
  </si>
  <si>
    <t>Ic140*14,3*0,001*1,1</t>
  </si>
  <si>
    <t>6</t>
  </si>
  <si>
    <t>340271045</t>
  </si>
  <si>
    <t>Zazdívka otvorů v příčkách nebo stěnách pórobetonovými tvárnicemi plochy přes 1 m2 do 4 m2, objemová hmotnost 500 kg/m3, tloušťka příčky 150 mm</t>
  </si>
  <si>
    <t>m2</t>
  </si>
  <si>
    <t>-543900010</t>
  </si>
  <si>
    <t xml:space="preserve">"přípravna"   </t>
  </si>
  <si>
    <t>(1,86*2,1-0,8*1,97)</t>
  </si>
  <si>
    <t>7</t>
  </si>
  <si>
    <t>342272225</t>
  </si>
  <si>
    <t>Příčky z pórobetonových tvárnic hladkých na tenké maltové lože objemová hmotnost do 500 kg/m3, tloušťka příčky 100 mm</t>
  </si>
  <si>
    <t>-424003125</t>
  </si>
  <si>
    <t>"přípravna"   vv3*3,71-0,8*1,97</t>
  </si>
  <si>
    <t>"úklid"   vv3*1,45</t>
  </si>
  <si>
    <t>8</t>
  </si>
  <si>
    <t>342272245</t>
  </si>
  <si>
    <t>Příčky z pórobetonových tvárnic hladkých na tenké maltové lože objemová hmotnost do 500 kg/m3, tloušťka příčky 150 mm</t>
  </si>
  <si>
    <t>639337956</t>
  </si>
  <si>
    <t>"přípravna"   vv3*(2,26+2,16)-0,8*1,97-0,7*1,97*2</t>
  </si>
  <si>
    <t>9</t>
  </si>
  <si>
    <t>342291121</t>
  </si>
  <si>
    <t>Ukotvení příček plochými kotvami, do konstrukce cihelné</t>
  </si>
  <si>
    <t>m</t>
  </si>
  <si>
    <t>-133271026</t>
  </si>
  <si>
    <t>"přípravna"   vv3*4+2,1*2</t>
  </si>
  <si>
    <t>"úklid"   vv3*2</t>
  </si>
  <si>
    <t>10</t>
  </si>
  <si>
    <t>346244381</t>
  </si>
  <si>
    <t>Plentování ocelových válcovaných nosníků jednostranné cihlami na maltu, výška stojiny do 200 mm</t>
  </si>
  <si>
    <t>-1717671814</t>
  </si>
  <si>
    <t>"I140"   0,14*Ic140*1*2</t>
  </si>
  <si>
    <t>11</t>
  </si>
  <si>
    <t>346481112</t>
  </si>
  <si>
    <t>Zaplentování rýh, potrubí, válcovaných nosníků, výklenků nebo nik jakéhokoliv tvaru, na maltu ve stěnách nebo před stěnami keramickým a funkčně podobným pletivem</t>
  </si>
  <si>
    <t>351663072</t>
  </si>
  <si>
    <t>"I140"   0,2*Ic140*1*2</t>
  </si>
  <si>
    <t>Úpravy povrchů, podlahy a osazování výplní</t>
  </si>
  <si>
    <t>12</t>
  </si>
  <si>
    <t>612131101</t>
  </si>
  <si>
    <t>Podkladní a spojovací vrstva vnitřních omítaných ploch cementový postřik nanášený ručně celoplošně stěn</t>
  </si>
  <si>
    <t>374940296</t>
  </si>
  <si>
    <t>13</t>
  </si>
  <si>
    <t>612311131</t>
  </si>
  <si>
    <t>Potažení vnitřních ploch štukem tloušťky do 3 mm svislých konstrukcí stěn</t>
  </si>
  <si>
    <t>1810740355</t>
  </si>
  <si>
    <t>"odpočet keramických obkladů"</t>
  </si>
  <si>
    <t>-ko1</t>
  </si>
  <si>
    <t>14</t>
  </si>
  <si>
    <t>612323111</t>
  </si>
  <si>
    <t>Omítka vápenocementová vnitřních ploch hladkých nanášená ručně jednovrstvá hladká, na neomítnutý bezesparý podklad, tloušťky do 5 mm stěn</t>
  </si>
  <si>
    <t>286700541</t>
  </si>
  <si>
    <t>"přípravna"   (vv3*3,71-0,8*1,97)*2</t>
  </si>
  <si>
    <t>"úklid"   vv3*1,45*2</t>
  </si>
  <si>
    <t>"přípravna"   (vv3*(2,26+2,16)-0,8*1,97-0,7*1,97*2)*2</t>
  </si>
  <si>
    <t>Mezisoučet</t>
  </si>
  <si>
    <t>612325413</t>
  </si>
  <si>
    <t>Oprava vápenocementové omítky vnitřních ploch hladké, tloušťky do 20 mm stěn, v rozsahu opravované plochy přes 30 do 50%</t>
  </si>
  <si>
    <t>-307114935</t>
  </si>
  <si>
    <t xml:space="preserve">"kavárna"   </t>
  </si>
  <si>
    <t>vv1*((6,25+5,89)*2-3,05-1,13)+2,2*(0,3+1,0)*2-0,9*2,0</t>
  </si>
  <si>
    <t>"mytí nádobí"</t>
  </si>
  <si>
    <t>vv1*((1,475*2+4,11+0,4))-0,9*2,0</t>
  </si>
  <si>
    <t>vv1*((0,75*2+0,5))</t>
  </si>
  <si>
    <t xml:space="preserve">"sklad"   </t>
  </si>
  <si>
    <t>3,3*((4,45*2+3,0))-2,3*1,68-0,9*1,97-0,8*1,97</t>
  </si>
  <si>
    <t xml:space="preserve">"šatna+DM"   </t>
  </si>
  <si>
    <t>3,3*(4,45+2,75)*2-2,3*1,68-0,8*1,97</t>
  </si>
  <si>
    <t xml:space="preserve">"WC"   </t>
  </si>
  <si>
    <t>vv1*((0,86+1,45)*2)-0,6*1,97</t>
  </si>
  <si>
    <t xml:space="preserve">"předsíň"   </t>
  </si>
  <si>
    <t>vv1*((0,4+1,15+0,85))-0,6*1,97</t>
  </si>
  <si>
    <t xml:space="preserve">"úklid"   </t>
  </si>
  <si>
    <t>vv1*((0,87+1,45))</t>
  </si>
  <si>
    <t>16</t>
  </si>
  <si>
    <t>622143003</t>
  </si>
  <si>
    <t>Montáž omítkových profilů plastových, pozinkovaných nebo dřevěných upevněných vtlačením do podkladní vrstvy nebo přibitím rohových s tkaninou</t>
  </si>
  <si>
    <t>-1340819418</t>
  </si>
  <si>
    <t>"rohové lišty"</t>
  </si>
  <si>
    <t>"hrany svislé"</t>
  </si>
  <si>
    <t>vv1*2</t>
  </si>
  <si>
    <t>"ostění"</t>
  </si>
  <si>
    <t>(2,3+1,68*2)*2</t>
  </si>
  <si>
    <t>(1,0+2,1*2)*1</t>
  </si>
  <si>
    <t>(1,76+2,1*2)*1</t>
  </si>
  <si>
    <t>17</t>
  </si>
  <si>
    <t>M</t>
  </si>
  <si>
    <t>55343020</t>
  </si>
  <si>
    <t>profil rohový Pz s ostrou hlavou pro vnitřní omítky tl 12mm</t>
  </si>
  <si>
    <t>-2101889850</t>
  </si>
  <si>
    <t>iroh*1,05</t>
  </si>
  <si>
    <t>18</t>
  </si>
  <si>
    <t>632451417</t>
  </si>
  <si>
    <t>Potěr pískocementový běžný tl. do 10 mm tř. C 30</t>
  </si>
  <si>
    <t>-1723415821</t>
  </si>
  <si>
    <t>"vyrovnání pod PVC"</t>
  </si>
  <si>
    <t>Ostatní konstrukce a práce-bourání</t>
  </si>
  <si>
    <t>19</t>
  </si>
  <si>
    <t>949101112</t>
  </si>
  <si>
    <t>Lešení pomocné pracovní pro objekty pozemních staveb pro zatížení do 150 kg/m2, o výšce lešeňové podlahy přes 1,9 do 3,5 m</t>
  </si>
  <si>
    <t>-719746328</t>
  </si>
  <si>
    <t>20</t>
  </si>
  <si>
    <t>952901111</t>
  </si>
  <si>
    <t>Vyčištění budov nebo objektů před předáním do užívání budov bytové nebo občanské výstavby, světlé výšky podlaží do 4 m</t>
  </si>
  <si>
    <t>1150054637</t>
  </si>
  <si>
    <t>"pomocný výpočet"</t>
  </si>
  <si>
    <t>"1.NP - hlavní světlá výška"</t>
  </si>
  <si>
    <t>"1.NP - světlá výška ve vstupu"</t>
  </si>
  <si>
    <t>2,48</t>
  </si>
  <si>
    <t>vv2</t>
  </si>
  <si>
    <t>"1.NP - konstrukční výška"</t>
  </si>
  <si>
    <t>"1.NP"</t>
  </si>
  <si>
    <t>"PVC"</t>
  </si>
  <si>
    <t>"šatna"   12,6</t>
  </si>
  <si>
    <t>"Keramická dlažba 600 x 600 mm"</t>
  </si>
  <si>
    <t>"kavárna"   48,8</t>
  </si>
  <si>
    <t>"Keramická dlažba 300 x 300 mm"</t>
  </si>
  <si>
    <t>"mytí nádobí"   6,3</t>
  </si>
  <si>
    <t>"přípravna"   9,6</t>
  </si>
  <si>
    <t>"sklad"   14,0</t>
  </si>
  <si>
    <t>"úklid"   1,9</t>
  </si>
  <si>
    <t>"předsíň a WC"   5,1</t>
  </si>
  <si>
    <t>953943211</t>
  </si>
  <si>
    <t>Osazování drobných kovových předmětů kotvených do stěny hasicího přístroje</t>
  </si>
  <si>
    <t>-2127353973</t>
  </si>
  <si>
    <t>"Výpis výrobků"</t>
  </si>
  <si>
    <t>22</t>
  </si>
  <si>
    <t>44932114</t>
  </si>
  <si>
    <t>přístroj hasicí ruční práškový PG 6 LE</t>
  </si>
  <si>
    <t>-659060700</t>
  </si>
  <si>
    <t>23</t>
  </si>
  <si>
    <t>44932211</t>
  </si>
  <si>
    <t>přístroj hasicí ruční sněhový KS 5 BG</t>
  </si>
  <si>
    <t>-643433138</t>
  </si>
  <si>
    <t>24</t>
  </si>
  <si>
    <t>962031133</t>
  </si>
  <si>
    <t>Bourání příček z cihel, tvárnic nebo příčkovek z cihel pálených, plných nebo dutých na maltu vápennou nebo vápenocementovou, tl. do 150 mm</t>
  </si>
  <si>
    <t>1146986374</t>
  </si>
  <si>
    <t>"předsíň"   vv3*(1,84+2,26+2,3)-1,5*2,1-0,9*2,1-0,8*2,1</t>
  </si>
  <si>
    <t>25</t>
  </si>
  <si>
    <t>962032230</t>
  </si>
  <si>
    <t>Bourání zdiva nadzákladového z cihel nebo tvárnic z cihel pálených nebo vápenopískových, na maltu vápennou nebo vápenocementovou, objemu do 1 m3</t>
  </si>
  <si>
    <t>662665330</t>
  </si>
  <si>
    <t>"sloup u odstraněné infotabule"</t>
  </si>
  <si>
    <t>2,48*(0,75*0,35)</t>
  </si>
  <si>
    <t>26</t>
  </si>
  <si>
    <t>962032231</t>
  </si>
  <si>
    <t>Bourání zdiva nadzákladového z cihel nebo tvárnic z cihel pálených nebo vápenopískových, na maltu vápennou nebo vápenocementovou, objemu přes 1 m3</t>
  </si>
  <si>
    <t>-1109325223</t>
  </si>
  <si>
    <t>"zdivo u otočných jízdních řádů"</t>
  </si>
  <si>
    <t>(2,48-1,2)*(4,73)*0,6</t>
  </si>
  <si>
    <t>"zdivo před otočnými jízdními řády"</t>
  </si>
  <si>
    <t>2,48*(2,85)*0,5</t>
  </si>
  <si>
    <t>27</t>
  </si>
  <si>
    <t>968072355</t>
  </si>
  <si>
    <t>Vybourání kovových rámů oken s křídly, dveřních zárubní, vrat, stěn, ostění nebo obkladů okenních rámů s křídly zdvojených, plochy do 2 m2</t>
  </si>
  <si>
    <t>1874306280</t>
  </si>
  <si>
    <t>"předsíň"   2,0*1,0*1</t>
  </si>
  <si>
    <t>28</t>
  </si>
  <si>
    <t>968072455</t>
  </si>
  <si>
    <t>Vybourání kovových rámů oken s křídly, dveřních zárubní, vrat, stěn, ostění nebo obkladů dveřních zárubní, plochy do 2 m2</t>
  </si>
  <si>
    <t>1862844529</t>
  </si>
  <si>
    <t>0,9*2,1*5</t>
  </si>
  <si>
    <t>29</t>
  </si>
  <si>
    <t>968072456</t>
  </si>
  <si>
    <t>Vybourání kovových rámů oken s křídly, dveřních zárubní, vrat, stěn, ostění nebo obkladů dveřních zárubní, plochy přes 2 m2</t>
  </si>
  <si>
    <t>-1374805931</t>
  </si>
  <si>
    <t>2,3*2,5*1</t>
  </si>
  <si>
    <t>30</t>
  </si>
  <si>
    <t>971033631</t>
  </si>
  <si>
    <t>Vybourání otvorů ve zdivu základovém nebo nadzákladovém z cihel, tvárnic, příčkovek z cihel pálených na maltu vápennou nebo vápenocementovou plochy do 4 m2, tl. do 150 mm</t>
  </si>
  <si>
    <t>989526302</t>
  </si>
  <si>
    <t>"předsíň"   1,0*2,2</t>
  </si>
  <si>
    <t>31</t>
  </si>
  <si>
    <t>971033641</t>
  </si>
  <si>
    <t>Vybourání otvorů ve zdivu základovém nebo nadzákladovém z cihel, tvárnic, příčkovek z cihel pálených na maltu vápennou nebo vápenocementovou plochy do 4 m2, tl. do 300 mm</t>
  </si>
  <si>
    <t>-830204616</t>
  </si>
  <si>
    <t>"sklad"   1,0*1,0*0,3</t>
  </si>
  <si>
    <t>32</t>
  </si>
  <si>
    <t>974031664</t>
  </si>
  <si>
    <t>Vysekání rýh ve zdivu cihelném na maltu vápennou nebo vápenocementovou pro vtahování nosníků do zdí, před vybouráním otvoru do hl. 150 mm, při v. nosníku do 150 mm</t>
  </si>
  <si>
    <t>-1245174452</t>
  </si>
  <si>
    <t>"I140"   1,3*1</t>
  </si>
  <si>
    <t>33</t>
  </si>
  <si>
    <t>974031666</t>
  </si>
  <si>
    <t>Vysekání rýh ve zdivu cihelném na maltu vápennou nebo vápenocementovou pro vtahování nosníků do zdí, před vybouráním otvoru do hl. 150 mm, při v. nosníku do 250 mm</t>
  </si>
  <si>
    <t>-1116602198</t>
  </si>
  <si>
    <t>"NEP150 - 1250"   1,25*(1+2)</t>
  </si>
  <si>
    <t>34</t>
  </si>
  <si>
    <t>976086319R01</t>
  </si>
  <si>
    <t>Vybourání otočných jízdních řádů</t>
  </si>
  <si>
    <t>828619328</t>
  </si>
  <si>
    <t>"otočné jízdní řády""</t>
  </si>
  <si>
    <t>35</t>
  </si>
  <si>
    <t>977151223</t>
  </si>
  <si>
    <t>Jádrové vrty diamantovými korunkami do stavebních materiálů (železobetonu, betonu, cihel, obkladů, dlažeb, kamene) dovrchní (směrem vzhůru), průměru přes 130 do 150 mm</t>
  </si>
  <si>
    <t>-245175847</t>
  </si>
  <si>
    <t>"umývárna"   0,3*1</t>
  </si>
  <si>
    <t>36</t>
  </si>
  <si>
    <t>977151227</t>
  </si>
  <si>
    <t>Jádrové vrty diamantovými korunkami do stavebních materiálů (železobetonu, betonu, cihel, obkladů, dlažeb, kamene) dovrchní (směrem vzhůru), průměru přes 225 do 250 mm</t>
  </si>
  <si>
    <t>253250004</t>
  </si>
  <si>
    <t>"předsíň"   0,3*2</t>
  </si>
  <si>
    <t>37</t>
  </si>
  <si>
    <t>978013161</t>
  </si>
  <si>
    <t>Otlučení vápenných nebo vápenocementových omítek vnitřních ploch stěn s vyškrabáním spar, s očištěním zdiva, v rozsahu přes 30 do 50 %</t>
  </si>
  <si>
    <t>2131845356</t>
  </si>
  <si>
    <t>997</t>
  </si>
  <si>
    <t>Přesun sutě</t>
  </si>
  <si>
    <t>38</t>
  </si>
  <si>
    <t>997013211</t>
  </si>
  <si>
    <t>Vnitrostaveništní doprava suti a vybouraných hmot vodorovně do 50 m svisle ručně pro budovy a haly výšky do 6 m</t>
  </si>
  <si>
    <t>437124225</t>
  </si>
  <si>
    <t>39</t>
  </si>
  <si>
    <t>997013501</t>
  </si>
  <si>
    <t>Odvoz suti a vybouraných hmot na skládku nebo meziskládku se složením, na vzdálenost do 1 km</t>
  </si>
  <si>
    <t>-1195577986</t>
  </si>
  <si>
    <t>40</t>
  </si>
  <si>
    <t>997013509</t>
  </si>
  <si>
    <t>Odvoz suti a vybouraných hmot na skládku nebo meziskládku se složením, na vzdálenost Příplatek k ceně za každý další i započatý 1 km přes 1 km</t>
  </si>
  <si>
    <t>-1337291720</t>
  </si>
  <si>
    <t>36,894*24 'Přepočtené koeficientem množství</t>
  </si>
  <si>
    <t>41</t>
  </si>
  <si>
    <t>997013631</t>
  </si>
  <si>
    <t>Poplatek za uložení stavebního odpadu na skládce (skládkovné) směsného stavebního a demoličního zatříděného do Katalogu odpadů pod kódem 17 09 04</t>
  </si>
  <si>
    <t>-1752155529</t>
  </si>
  <si>
    <t>998</t>
  </si>
  <si>
    <t>Přesun hmot</t>
  </si>
  <si>
    <t>42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</si>
  <si>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</si>
  <si>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</si>
  <si>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-2075272399</t>
  </si>
  <si>
    <t>PSV</t>
  </si>
  <si>
    <t>Práce a dodávky PSV</t>
  </si>
  <si>
    <t>712</t>
  </si>
  <si>
    <t>Povlakové krytiny</t>
  </si>
  <si>
    <t>43</t>
  </si>
  <si>
    <t>712941963</t>
  </si>
  <si>
    <t>Provedení údržby průniků povlakové krytiny střech pásy přitavením NAIP vpustí, ventilací nebo komínů</t>
  </si>
  <si>
    <t>-1508009932</t>
  </si>
  <si>
    <t>44</t>
  </si>
  <si>
    <t>62853004</t>
  </si>
  <si>
    <t>pás asfaltový natavitelný modifikovaný SBS tl 4,0mm s vložkou ze skleněné tkaniny a spalitelnou PE fólií nebo jemnozrnný minerálním posypem na horním povrchu</t>
  </si>
  <si>
    <t>-1620215635</t>
  </si>
  <si>
    <t>1,0*3</t>
  </si>
  <si>
    <t>45</t>
  </si>
  <si>
    <t>712363681</t>
  </si>
  <si>
    <t>Provedení povlakové krytiny střech plochých do 10° s mechanicky kotvenou izolací ostatní práce mechanické kotvení kruhového prostupu do podkladu z betonu nebo pórobetonu</t>
  </si>
  <si>
    <t>1532690163</t>
  </si>
  <si>
    <t>"lemovací tvarovka"   3</t>
  </si>
  <si>
    <t>46</t>
  </si>
  <si>
    <t>28342035</t>
  </si>
  <si>
    <t>manžeta těsnící pro prostupy hydroizolací z PVC otevřená čtyřhranná rozměr  150×150</t>
  </si>
  <si>
    <t>1161756141</t>
  </si>
  <si>
    <t>"srovnatelná položka"</t>
  </si>
  <si>
    <t>47</t>
  </si>
  <si>
    <t>998712201</t>
  </si>
  <si>
    <t>Přesun hmot pro povlakové krytiny stanovený procentní sazbou (%) z ceny vodorovná dopravní vzdálenost do 50 m v objektech výšky do 6 m</t>
  </si>
  <si>
    <t>%</t>
  </si>
  <si>
    <t>1952124306</t>
  </si>
  <si>
    <t>763</t>
  </si>
  <si>
    <t>Konstrukce suché výstavby</t>
  </si>
  <si>
    <t>48</t>
  </si>
  <si>
    <t>763111722</t>
  </si>
  <si>
    <t>Příčka ze sádrokartonových desek ostatní konstrukce a práce na příčkách ze sádrokartonových desek ochrana rohů úhelníky pozinkované</t>
  </si>
  <si>
    <t>-277812726</t>
  </si>
  <si>
    <t>(vv1)*2</t>
  </si>
  <si>
    <t xml:space="preserve">"předsíň WC"   </t>
  </si>
  <si>
    <t>49</t>
  </si>
  <si>
    <t>763121451</t>
  </si>
  <si>
    <t>Stěna předsazená ze sádrokartonových desek s nosnou konstrukcí z ocelových profilů CW, UW dvojitě opláštěná deskami protipožárními DF tl. 2 x 12,5 mm bez izolace, EI 30, stěna tl. 75 mm, profil 50</t>
  </si>
  <si>
    <t>1174026856</t>
  </si>
  <si>
    <t>(vv1+(vv3-vv1))*(3,11+0,83)</t>
  </si>
  <si>
    <t>(vv1+(vv3-vv1))*(1,0+0,3+0,6)</t>
  </si>
  <si>
    <t>50</t>
  </si>
  <si>
    <t>763121712</t>
  </si>
  <si>
    <t>Stěna předsazená ze sádrokartonových desek ostatní konstrukce a práce na předsazených stěnách ze sádrokartonových desek zalomení stěny</t>
  </si>
  <si>
    <t>1670424081</t>
  </si>
  <si>
    <t>51</t>
  </si>
  <si>
    <t>763121714</t>
  </si>
  <si>
    <t>Stěna předsazená ze sádrokartonových desek ostatní konstrukce a práce na předsazených stěnách ze sádrokartonových desek základní penetrační nátěr</t>
  </si>
  <si>
    <t>-852961158</t>
  </si>
  <si>
    <t>(vv1)*(3,11+0,83)</t>
  </si>
  <si>
    <t>(vv1-2,0)*(1,0+0,3+0,6)</t>
  </si>
  <si>
    <t>52</t>
  </si>
  <si>
    <t>763131411</t>
  </si>
  <si>
    <t>Podhled ze sádrokartonových desek dvouvrstvá zavěšená spodní konstrukce z ocelových profilů CD, UD jednoduše opláštěná deskou standardní A, tl. 12,5 mm, bez izolace</t>
  </si>
  <si>
    <t>1876479786</t>
  </si>
  <si>
    <t>53</t>
  </si>
  <si>
    <t>763131714</t>
  </si>
  <si>
    <t>Podhled ze sádrokartonových desek ostatní práce a konstrukce na podhledech ze sádrokartonových desek základní penetrační nátěr</t>
  </si>
  <si>
    <t>1483625030</t>
  </si>
  <si>
    <t>54</t>
  </si>
  <si>
    <t>763131761</t>
  </si>
  <si>
    <t>Podhled ze sádrokartonových desek Příplatek k cenám za plochu do 3 m2 jednotlivě</t>
  </si>
  <si>
    <t>1534239274</t>
  </si>
  <si>
    <t>55</t>
  </si>
  <si>
    <t>763131766</t>
  </si>
  <si>
    <t>Podhled ze sádrokartonových desek Příplatek k cenám za výšku zavěšení přes 1,0 do 1,5 m</t>
  </si>
  <si>
    <t>2065646232</t>
  </si>
  <si>
    <t>56</t>
  </si>
  <si>
    <t>763135102</t>
  </si>
  <si>
    <t>Montáž sádrokartonového podhledu kazetového demontovatelného, velikosti kazet 600x600 mm včetně zavěšené nosné konstrukce polozapuštěné</t>
  </si>
  <si>
    <t>-8361514</t>
  </si>
  <si>
    <t>57</t>
  </si>
  <si>
    <t>59030581</t>
  </si>
  <si>
    <t>podhled kazetový děrovaný 9x9mm polozapuštěný rastr tl 10mm 600x600mm</t>
  </si>
  <si>
    <t>-1290180999</t>
  </si>
  <si>
    <t>58</t>
  </si>
  <si>
    <t>998763401</t>
  </si>
  <si>
    <t>Přesun hmot pro konstrukce montované z desek stanovený procentní sazbou (%) z ceny vodorovná dopravní vzdálenost do 50 m v objektech výšky do 6 m</t>
  </si>
  <si>
    <t>1147852690</t>
  </si>
  <si>
    <t>766</t>
  </si>
  <si>
    <t>Konstrukce truhlářské</t>
  </si>
  <si>
    <t>59</t>
  </si>
  <si>
    <t>766660171</t>
  </si>
  <si>
    <t>Montáž dveřních křídel dřevěných nebo plastových otevíravých do obložkové zárubně povrchově upravených jednokřídlových, šířky do 800 mm</t>
  </si>
  <si>
    <t>1380449143</t>
  </si>
  <si>
    <t>"T02"   3</t>
  </si>
  <si>
    <t>"T03"   2</t>
  </si>
  <si>
    <t>"T04"   1</t>
  </si>
  <si>
    <t>60</t>
  </si>
  <si>
    <t>61162080R01</t>
  </si>
  <si>
    <t>dveře jednokřídlé povrch laminátový částečně prosklené 600-800x1970/2100mm,vč.kování,klik,zámku</t>
  </si>
  <si>
    <t>134523786</t>
  </si>
  <si>
    <t>61</t>
  </si>
  <si>
    <t>766660181</t>
  </si>
  <si>
    <t>Montáž dveřních křídel dřevěných nebo plastových otevíravých do obložkové zárubně protipožárních jednokřídlových, šířky do 800 mm</t>
  </si>
  <si>
    <t>682608763</t>
  </si>
  <si>
    <t>"T05"   1</t>
  </si>
  <si>
    <t>62</t>
  </si>
  <si>
    <t>61162098R01</t>
  </si>
  <si>
    <t>dveře jednokřídlé dřevotřískové protipožární EI (EW) 15-30 D3 povrch laminátový (HPL) plné 800x1970/2100mm</t>
  </si>
  <si>
    <t>-97702943</t>
  </si>
  <si>
    <t>63</t>
  </si>
  <si>
    <t>766660182</t>
  </si>
  <si>
    <t>Montáž dveřních křídel dřevěných nebo plastových otevíravých do obložkové zárubně protipožárních jednokřídlových, šířky přes 800 mm</t>
  </si>
  <si>
    <t>701021308</t>
  </si>
  <si>
    <t>"T06"   1</t>
  </si>
  <si>
    <t>64</t>
  </si>
  <si>
    <t>61165314R01</t>
  </si>
  <si>
    <t>dveře jednokřídlé dřevotřískové protipožární EI (EW) 15-30 D3 povrch laminátový (HPL) plné 900x1970/2100mm</t>
  </si>
  <si>
    <t>-187139726</t>
  </si>
  <si>
    <t>65</t>
  </si>
  <si>
    <t>766660241</t>
  </si>
  <si>
    <t>Montáž dveřních křídel dřevěných nebo plastových kývavých do zazděné rámové zárubně povrchově upravených jednokřídlových, šířky do 1000 mm</t>
  </si>
  <si>
    <t>804093625</t>
  </si>
  <si>
    <t>"T01"   1</t>
  </si>
  <si>
    <t>66</t>
  </si>
  <si>
    <t>611409010R01</t>
  </si>
  <si>
    <t>dveře vnitřní 1křídlé kyvné z 1/3 sklo povrch HPL lamino 900x2000 mm</t>
  </si>
  <si>
    <t>1746439143</t>
  </si>
  <si>
    <t>67</t>
  </si>
  <si>
    <t>766660716</t>
  </si>
  <si>
    <t>Montáž dveřních doplňků samozavírače na zárubeň dřevěnou</t>
  </si>
  <si>
    <t>1905900742</t>
  </si>
  <si>
    <t>68</t>
  </si>
  <si>
    <t>54917265R01</t>
  </si>
  <si>
    <t xml:space="preserve">samozavírač dveří hydraulický </t>
  </si>
  <si>
    <t>-676959914</t>
  </si>
  <si>
    <t>69</t>
  </si>
  <si>
    <t>766682111</t>
  </si>
  <si>
    <t>Montáž zárubní dřevěných, plastových nebo z lamina obložkových, pro dveře jednokřídlové, tloušťky stěny do 170 mm</t>
  </si>
  <si>
    <t>-1648913396</t>
  </si>
  <si>
    <t>70</t>
  </si>
  <si>
    <t>61182258</t>
  </si>
  <si>
    <t>zárubeň obložková pro dveře 1křídlé 600,700,800,900x1970mm tl 60-170mm dub,buk</t>
  </si>
  <si>
    <t>1618582977</t>
  </si>
  <si>
    <t>71</t>
  </si>
  <si>
    <t>61182259R01</t>
  </si>
  <si>
    <t>zárubeň obložková pro dveře kyvné 1křídlé 600,700,800,900x1970mm tl 60-170mm dub,buk</t>
  </si>
  <si>
    <t>1947771147</t>
  </si>
  <si>
    <t>72</t>
  </si>
  <si>
    <t>766682211</t>
  </si>
  <si>
    <t>Montáž zárubní dřevěných, plastových nebo z lamina obložkových protipožárních, pro dveře jednokřídlové, tloušťky stěny do 170 mm</t>
  </si>
  <si>
    <t>-1082876694</t>
  </si>
  <si>
    <t>73</t>
  </si>
  <si>
    <t>61182259</t>
  </si>
  <si>
    <t>zárubeň protipožární pro dveře 1křídlé 600,700,800,900x1970mm tl 60-170mm dub,buk</t>
  </si>
  <si>
    <t>-2114429874</t>
  </si>
  <si>
    <t>74</t>
  </si>
  <si>
    <t>766682212</t>
  </si>
  <si>
    <t>Montáž zárubní dřevěných, plastových nebo z lamina obložkových protipožárních, pro dveře jednokřídlové, tloušťky stěny přes 170 do 350 mm</t>
  </si>
  <si>
    <t>1092124957</t>
  </si>
  <si>
    <t>75</t>
  </si>
  <si>
    <t>61182271</t>
  </si>
  <si>
    <t>zárubeň obložková protipožární pro dveře 1křídlé 600,700,800,900x1970mm tl 260-350mm a více dub,buk</t>
  </si>
  <si>
    <t>1767172298</t>
  </si>
  <si>
    <t>76</t>
  </si>
  <si>
    <t>766694114</t>
  </si>
  <si>
    <t>Montáž ostatních truhlářských konstrukcí parapetních desek dřevěných nebo plastových šířky do 300 mm, délky přes 2600 mm</t>
  </si>
  <si>
    <t>67694403</t>
  </si>
  <si>
    <t>77</t>
  </si>
  <si>
    <t>61140080</t>
  </si>
  <si>
    <t>parapet plastový vnitřní – š 300mm, barva bílá</t>
  </si>
  <si>
    <t>795029406</t>
  </si>
  <si>
    <t>2,8*2</t>
  </si>
  <si>
    <t>78</t>
  </si>
  <si>
    <t>61140076</t>
  </si>
  <si>
    <t>koncovka k parapetu oboustranná š 600mm, barva bílá</t>
  </si>
  <si>
    <t>396983757</t>
  </si>
  <si>
    <t>79</t>
  </si>
  <si>
    <t>766695213</t>
  </si>
  <si>
    <t>Montáž ostatních truhlářských konstrukcí prahů dveří jednokřídlových, šířky přes 100 mm</t>
  </si>
  <si>
    <t>-738809677</t>
  </si>
  <si>
    <t>80</t>
  </si>
  <si>
    <t>61187141</t>
  </si>
  <si>
    <t>práh dveřní dřevěný dubový tl 20mm dl 720mm š 150mm</t>
  </si>
  <si>
    <t>203558289</t>
  </si>
  <si>
    <t>81</t>
  </si>
  <si>
    <t>766991000R01</t>
  </si>
  <si>
    <t>Demontáž vestavěného nábytku ve cvičné kuchyňce</t>
  </si>
  <si>
    <t>-196289348</t>
  </si>
  <si>
    <t>82</t>
  </si>
  <si>
    <t>998766201</t>
  </si>
  <si>
    <t>Přesun hmot pro konstrukce truhlářské stanovený procentní sazbou (%) z ceny vodorovná dopravní vzdálenost do 50 m v objektech výšky do 6 m</t>
  </si>
  <si>
    <t>1547555340</t>
  </si>
  <si>
    <t>767</t>
  </si>
  <si>
    <t>Konstrukce zámečnické</t>
  </si>
  <si>
    <t>83</t>
  </si>
  <si>
    <t>767152190R01</t>
  </si>
  <si>
    <t>Prosklená stěna v bezrámovém provedení,požár.odolnost EI15DP1,vč.bezrámových dveří požár.odolnost EI15DP3 C2 Sm,vč.kotvení a lemování - kompletní dodávka a montáž</t>
  </si>
  <si>
    <t>-1555362163</t>
  </si>
  <si>
    <t>"O01"   21,3*1</t>
  </si>
  <si>
    <t>84</t>
  </si>
  <si>
    <t>767581802</t>
  </si>
  <si>
    <t>Demontáž podhledů lamel</t>
  </si>
  <si>
    <t>-1880757783</t>
  </si>
  <si>
    <t>"kavárna"   17,09+29,05</t>
  </si>
  <si>
    <t>85</t>
  </si>
  <si>
    <t>767582800</t>
  </si>
  <si>
    <t>Demontáž podhledů roštů</t>
  </si>
  <si>
    <t>-1357676063</t>
  </si>
  <si>
    <t>86</t>
  </si>
  <si>
    <t>998767201</t>
  </si>
  <si>
    <t>Přesun hmot pro zámečnické konstrukce stanovený procentní sazbou (%) z ceny vodorovná dopravní vzdálenost do 50 m v objektech výšky do 6 m</t>
  </si>
  <si>
    <t>-1509358598</t>
  </si>
  <si>
    <t>771</t>
  </si>
  <si>
    <t>Podlahy z dlaždic</t>
  </si>
  <si>
    <t>87</t>
  </si>
  <si>
    <t>771121011</t>
  </si>
  <si>
    <t>Příprava podkladu před provedením dlažby nátěr penetrační na podlahu</t>
  </si>
  <si>
    <t>-1567125250</t>
  </si>
  <si>
    <t>0,08*kd2s</t>
  </si>
  <si>
    <t>88</t>
  </si>
  <si>
    <t>771151022</t>
  </si>
  <si>
    <t>Příprava podkladu před provedením dlažby samonivelační stěrka min.pevnosti 30 MPa, tloušťky přes 3 do 5 mm</t>
  </si>
  <si>
    <t>1061243154</t>
  </si>
  <si>
    <t>89</t>
  </si>
  <si>
    <t>771161021</t>
  </si>
  <si>
    <t>Příprava podkladu před provedením dlažby montáž profilu ukončujícího profilu pro plynulý přechod (dlažba-koberec apod.)</t>
  </si>
  <si>
    <t>299162991</t>
  </si>
  <si>
    <t>"T02"   0,8*1</t>
  </si>
  <si>
    <t>"T04"   0,6*1</t>
  </si>
  <si>
    <t>"T05"   0,8*1</t>
  </si>
  <si>
    <t>"T06"   0,9*1</t>
  </si>
  <si>
    <t>90</t>
  </si>
  <si>
    <t>59054100R01</t>
  </si>
  <si>
    <t>profil přechodový nerez</t>
  </si>
  <si>
    <t>1740191487</t>
  </si>
  <si>
    <t>3,1*1,1 'Přepočtené koeficientem množství</t>
  </si>
  <si>
    <t>91</t>
  </si>
  <si>
    <t>771474112</t>
  </si>
  <si>
    <t>Montáž soklů z dlaždic keramických lepených flexibilním lepidlem rovných, výšky přes 65 do 90 mm</t>
  </si>
  <si>
    <t>-102794592</t>
  </si>
  <si>
    <t>"sokl řezaný z dlažby,lišta na horní hraně"</t>
  </si>
  <si>
    <t>"kavárna"   (5,35+5,9+0,3)*2-4,0-0,9</t>
  </si>
  <si>
    <t>kds</t>
  </si>
  <si>
    <t>92</t>
  </si>
  <si>
    <t>771571810</t>
  </si>
  <si>
    <t>Demontáž podlah z dlaždic keramických kladených do malty</t>
  </si>
  <si>
    <t>1861196165</t>
  </si>
  <si>
    <t>"předsíň"   14,27</t>
  </si>
  <si>
    <t>"cvičná kuchyňka"   12,24</t>
  </si>
  <si>
    <t>"umývárna"   3,76</t>
  </si>
  <si>
    <t>"WC"   1,25</t>
  </si>
  <si>
    <t>93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</si>
  <si>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</si>
  <si>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</si>
  <si>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-1331965406</t>
  </si>
  <si>
    <t>"600x600 mm"</t>
  </si>
  <si>
    <t>94</t>
  </si>
  <si>
    <t>59761440</t>
  </si>
  <si>
    <t>dlažba velkoformátová keramická slinutá hladká do interiéru i exteriéru pro vysoké mechanické namáhání přes 2 do 4ks/m2</t>
  </si>
  <si>
    <t>855690601</t>
  </si>
  <si>
    <t>kd2*1,15</t>
  </si>
  <si>
    <t>kd2s*0,08*1,15</t>
  </si>
  <si>
    <t>95</t>
  </si>
  <si>
    <t>771574243</t>
  </si>
  <si>
    <t>Montáž podlah z dlaždic keramických lepených flexibilním lepidlem maloformátových pro vysoké mechanické zatížení hladkých přes 9 do 12 ks/m2</t>
  </si>
  <si>
    <t>1013994247</t>
  </si>
  <si>
    <t>"300x300 mm"</t>
  </si>
  <si>
    <t>96</t>
  </si>
  <si>
    <t>59761434</t>
  </si>
  <si>
    <t>dlažba keramická slinutá hladká do interiéru i exteriéru pro vysoké mechanické namáhání přes 9 do 12ks/m2</t>
  </si>
  <si>
    <t>-1853703898</t>
  </si>
  <si>
    <t>kd1*1,1</t>
  </si>
  <si>
    <t>97</t>
  </si>
  <si>
    <t>771577111</t>
  </si>
  <si>
    <t>Montáž podlah z dlaždic keramických lepených flexibilním lepidlem Příplatek k cenám za plochu do 5 m2 jednotlivě</t>
  </si>
  <si>
    <t>1171599938</t>
  </si>
  <si>
    <t>98</t>
  </si>
  <si>
    <t>771592011</t>
  </si>
  <si>
    <t>Čištění vnitřních ploch po položení dlažby podlah nebo schodišť chemickými prostředky</t>
  </si>
  <si>
    <t>-2029370595</t>
  </si>
  <si>
    <t>99</t>
  </si>
  <si>
    <t>781494511</t>
  </si>
  <si>
    <t>Obklad - dokončující práce profily ukončovací lepené flexibilním lepidlem ukončovací</t>
  </si>
  <si>
    <t>502381899</t>
  </si>
  <si>
    <t>"ukončení soklu"</t>
  </si>
  <si>
    <t>100</t>
  </si>
  <si>
    <t>998771201</t>
  </si>
  <si>
    <t>Přesun hmot pro podlahy z dlaždic stanovený procentní sazbou (%) z ceny vodorovná dopravní vzdálenost do 50 m v objektech výšky do 6 m</t>
  </si>
  <si>
    <t>-1177011662</t>
  </si>
  <si>
    <t>772</t>
  </si>
  <si>
    <t>Podlahy z kamene</t>
  </si>
  <si>
    <t>101</t>
  </si>
  <si>
    <t>-1961326561</t>
  </si>
  <si>
    <t>"pod doplněnou žulovou dlažbu"</t>
  </si>
  <si>
    <t>102</t>
  </si>
  <si>
    <t>772521250</t>
  </si>
  <si>
    <t>Kladení dlažby z kamene do lepidla z nejvýše dvou rozdílných druhů pravoúhlých desek nebo dlaždic ve skladbě se pravidelně opakujících, tl. přes 30 do 50 mm</t>
  </si>
  <si>
    <t>631432826</t>
  </si>
  <si>
    <t>"doplnění žulové podlahy,tl.50 mm"</t>
  </si>
  <si>
    <t>"plocha u vstupu"</t>
  </si>
  <si>
    <t>1,8</t>
  </si>
  <si>
    <t>"plocha u odstraněné infotabule"</t>
  </si>
  <si>
    <t>1,2</t>
  </si>
  <si>
    <t>103</t>
  </si>
  <si>
    <t>58381109</t>
  </si>
  <si>
    <t>deska dlažební leštěná žula 600x600mm tl 50mm</t>
  </si>
  <si>
    <t>-909226039</t>
  </si>
  <si>
    <t>kamd*1,1</t>
  </si>
  <si>
    <t>104</t>
  </si>
  <si>
    <t>772991111</t>
  </si>
  <si>
    <t>Dlažby z kamene - ostatní práce penetrace podkladu</t>
  </si>
  <si>
    <t>490166768</t>
  </si>
  <si>
    <t>105</t>
  </si>
  <si>
    <t>772991411</t>
  </si>
  <si>
    <t>Dlažby z kamene - ostatní práce čištění nových dlažeb po pokládce základní</t>
  </si>
  <si>
    <t>-1516722677</t>
  </si>
  <si>
    <t>106</t>
  </si>
  <si>
    <t>772991422</t>
  </si>
  <si>
    <t>Dlažby z kamene - ostatní práce impregnační nátěr včetně základního čištění dvouvrstvý</t>
  </si>
  <si>
    <t>-12475619</t>
  </si>
  <si>
    <t>107</t>
  </si>
  <si>
    <t>998772201</t>
  </si>
  <si>
    <t>Přesun hmot pro kamenné dlažby, obklady schodišťových stupňů a soklů stanovený procentní sazbou (%) z ceny vodorovná dopravní vzdálenost do 50 m v objektech výšky do 6 m</t>
  </si>
  <si>
    <t>-1127359958</t>
  </si>
  <si>
    <t>776</t>
  </si>
  <si>
    <t>Podlahy povlakové</t>
  </si>
  <si>
    <t>108</t>
  </si>
  <si>
    <t>776111116</t>
  </si>
  <si>
    <t>Příprava podkladu broušení podlah stávajícího podkladu pro odstranění lepidla (po starých krytinách)</t>
  </si>
  <si>
    <t>750664635</t>
  </si>
  <si>
    <t>"šatna"   13,35</t>
  </si>
  <si>
    <t>109</t>
  </si>
  <si>
    <t>776121111</t>
  </si>
  <si>
    <t>Příprava podkladu penetrace vodou ředitelná na savý podklad (válečkováním) ředěná v poměru 1:3 podlah</t>
  </si>
  <si>
    <t>697918759</t>
  </si>
  <si>
    <t>110</t>
  </si>
  <si>
    <t>776141121</t>
  </si>
  <si>
    <t>Příprava podkladu vyrovnání samonivelační stěrkou podlah min.pevnosti 30 MPa, tloušťky do 3 mm</t>
  </si>
  <si>
    <t>1754750366</t>
  </si>
  <si>
    <t>111</t>
  </si>
  <si>
    <t>776201811</t>
  </si>
  <si>
    <t>Demontáž povlakových podlahovin lepených ručně bez podložky</t>
  </si>
  <si>
    <t>-1605119797</t>
  </si>
  <si>
    <t>112</t>
  </si>
  <si>
    <t>776201814</t>
  </si>
  <si>
    <t>Demontáž povlakových podlahovin volně položených podlepených páskou</t>
  </si>
  <si>
    <t>-934558920</t>
  </si>
  <si>
    <t>113</t>
  </si>
  <si>
    <t>776221111</t>
  </si>
  <si>
    <t>Montáž podlahovin z PVC lepením standardním lepidlem z pásů standardních</t>
  </si>
  <si>
    <t>-1508061330</t>
  </si>
  <si>
    <t>114</t>
  </si>
  <si>
    <t>28411016</t>
  </si>
  <si>
    <t>PVC heterogenní protiskluzná (třída B) tl 2,00mm, nášlapná vrstva 0,70mm, otlak do 0,05 mm, R10, hořlavost Bfl S1</t>
  </si>
  <si>
    <t>-1515694686</t>
  </si>
  <si>
    <t>PVC*1,20</t>
  </si>
  <si>
    <t>115</t>
  </si>
  <si>
    <t>776411111</t>
  </si>
  <si>
    <t>Montáž soklíků lepením obvodových, výšky do 80 mm</t>
  </si>
  <si>
    <t>70061409</t>
  </si>
  <si>
    <t>"šatna"   (4,7+2,75)*2-0,8</t>
  </si>
  <si>
    <t>116</t>
  </si>
  <si>
    <t>28411006</t>
  </si>
  <si>
    <t>lišta soklová PVC samolepící 15x50mm</t>
  </si>
  <si>
    <t>1956232306</t>
  </si>
  <si>
    <t>PVCS*1,1</t>
  </si>
  <si>
    <t>117</t>
  </si>
  <si>
    <t>776501812</t>
  </si>
  <si>
    <t>Demontáž povlakových podlahovin ze stěn výšky přes 2 do 3,8 m</t>
  </si>
  <si>
    <t>-1058468347</t>
  </si>
  <si>
    <t>"šatna"   2,4*(4,45+3,0)*2-0,8*2,0*2</t>
  </si>
  <si>
    <t>118</t>
  </si>
  <si>
    <t>998776201</t>
  </si>
  <si>
    <t>Přesun hmot pro podlahy povlakové stanovený procentní sazbou (%) z ceny vodorovná dopravní vzdálenost do 50 m v objektech výšky do 6 m</t>
  </si>
  <si>
    <t>-1160518987</t>
  </si>
  <si>
    <t>781</t>
  </si>
  <si>
    <t>Dokončovací práce - obklady keramické</t>
  </si>
  <si>
    <t>119</t>
  </si>
  <si>
    <t>781471810</t>
  </si>
  <si>
    <t>Demontáž obkladů z dlaždic keramických kladených do malty</t>
  </si>
  <si>
    <t>-714358396</t>
  </si>
  <si>
    <t>"cvičná kuchyňka"   2,0*((4,45+2,75)*2-0,8)</t>
  </si>
  <si>
    <t>"umývárna"   2,4*((2,76+1,45)*2-0,6-2,3)</t>
  </si>
  <si>
    <t>"WC"   2,4*((0,87+1,45)*2-0,6)</t>
  </si>
  <si>
    <t>120</t>
  </si>
  <si>
    <t>781474120</t>
  </si>
  <si>
    <t>Montáž obkladů vnitřních stěn z dlaždic keramických lepených flexibilním lepidlem maloformátových hladkých přes 85 do 100 ks/m2</t>
  </si>
  <si>
    <t>1548012479</t>
  </si>
  <si>
    <t>"mytí nádobí"   2,0*((1,55+4,11)*2-0,9-0,8)</t>
  </si>
  <si>
    <t>"přípravna"   2,0*((2,15+4,45)*2-0,8*4-0,7*2)</t>
  </si>
  <si>
    <t>"sklad"   2,0*((4,45+3,0)*2-0,8-0,9)</t>
  </si>
  <si>
    <t>"úklid"   2,0*((0,87+1,45)*2-0,7)</t>
  </si>
  <si>
    <t>"předsíň a WC"   2,0*((0,87+1,79+1,45*2)*2-0,6*2-0,7)</t>
  </si>
  <si>
    <t>"oprava do stávajících,+20 % na napojení"</t>
  </si>
  <si>
    <t>"chodba"   (2,3*2,5*1+2,3*2,3*2-0,8*1,97-0,9*1,97)*1,2</t>
  </si>
  <si>
    <t>"chodba"   (1,0*2,1*1)*1,2</t>
  </si>
  <si>
    <t>121</t>
  </si>
  <si>
    <t>597612559R01</t>
  </si>
  <si>
    <t>obklad keramický hladký do 100 ks/m2</t>
  </si>
  <si>
    <t>-1454489158</t>
  </si>
  <si>
    <t>ko1*1,1</t>
  </si>
  <si>
    <t>122</t>
  </si>
  <si>
    <t>781491011</t>
  </si>
  <si>
    <t>Montáž zrcadel lepených silikonovým tmelem na podkladní omítku, plochy do 1 m2</t>
  </si>
  <si>
    <t>-674376685</t>
  </si>
  <si>
    <t>"zrcadlo 800x600 mm v obkladu v lištách"</t>
  </si>
  <si>
    <t>0,8*0,6*2</t>
  </si>
  <si>
    <t>123</t>
  </si>
  <si>
    <t>63465126</t>
  </si>
  <si>
    <t>zrcadlo nemontované čiré tl 5mm max rozměr 3210x2250mm</t>
  </si>
  <si>
    <t>-313478564</t>
  </si>
  <si>
    <t>0,8*0,6*2*1,2</t>
  </si>
  <si>
    <t>124</t>
  </si>
  <si>
    <t>376134696</t>
  </si>
  <si>
    <t>"horní"</t>
  </si>
  <si>
    <t>"mytí nádobí"   ((1,55+4,11)*2)</t>
  </si>
  <si>
    <t>"přípravna"   ((2,15+4,45)*2)</t>
  </si>
  <si>
    <t>"sklad"   ((4,45+3,0)*2)</t>
  </si>
  <si>
    <t>"úklid"   ((0,87+1,45)*2)</t>
  </si>
  <si>
    <t>"předsíň a WC"   ((0,87+1,79+1,45*2)*2)</t>
  </si>
  <si>
    <t>(0,8+0,6)*2*2</t>
  </si>
  <si>
    <t>125</t>
  </si>
  <si>
    <t>781495111</t>
  </si>
  <si>
    <t>Příprava podkladu před provedením obkladu nátěr penetrační na stěnu</t>
  </si>
  <si>
    <t>-151831226</t>
  </si>
  <si>
    <t>126</t>
  </si>
  <si>
    <t>781495211</t>
  </si>
  <si>
    <t>Čištění vnitřních ploch po provedení obkladu stěn chemickými prostředky</t>
  </si>
  <si>
    <t>1059480809</t>
  </si>
  <si>
    <t>127</t>
  </si>
  <si>
    <t>998781201</t>
  </si>
  <si>
    <t>Přesun hmot pro obklady keramické stanovený procentní sazbou (%) z ceny vodorovná dopravní vzdálenost do 50 m v objektech výšky do 6 m</t>
  </si>
  <si>
    <t>1496674264</t>
  </si>
  <si>
    <t>782</t>
  </si>
  <si>
    <t>Dokončovací práce - obklady z kamene</t>
  </si>
  <si>
    <t>128</t>
  </si>
  <si>
    <t>782331811</t>
  </si>
  <si>
    <t>Demontáž obkladů sloupů z kamene z tvrdých kamenů kladených do malty</t>
  </si>
  <si>
    <t>492355967</t>
  </si>
  <si>
    <t>2,48*(0,75+0,35)*2</t>
  </si>
  <si>
    <t>(2,48-1,2)*(4,73)</t>
  </si>
  <si>
    <t>"zdivo u otočnýmih jízdními řády"</t>
  </si>
  <si>
    <t>2,48*(2,85*2+0,5)</t>
  </si>
  <si>
    <t>129</t>
  </si>
  <si>
    <t>782332113</t>
  </si>
  <si>
    <t>Montáž obkladů sloupů z tvrdých kamenů kladených do lepidla z nejvýše dvou rozdílných druhů pravoúhlých desek ve skladbě se pravidelně opakujících tl. přes 30 do 50 mm</t>
  </si>
  <si>
    <t>389041066</t>
  </si>
  <si>
    <t>"ze stávajícího vytěženého materiálu"</t>
  </si>
  <si>
    <t>2,48*0,75</t>
  </si>
  <si>
    <t>130</t>
  </si>
  <si>
    <t>782391111</t>
  </si>
  <si>
    <t>Příplatek k cenám obkladů sloupů z kamene za plochu do 10 m2 jednotlivě</t>
  </si>
  <si>
    <t>1331306985</t>
  </si>
  <si>
    <t>131</t>
  </si>
  <si>
    <t>782391131</t>
  </si>
  <si>
    <t>Příplatek k cenám obkladů sloupů z kamene za vyrovnání nerovného povrchu</t>
  </si>
  <si>
    <t>490706965</t>
  </si>
  <si>
    <t>132</t>
  </si>
  <si>
    <t>782532113</t>
  </si>
  <si>
    <t>Montáž obkladů ostění z tvrdých kamenů kladených do lepidla z nejvýše dvou rozdílných druhů pravoúhlých desek ve skladbě se pravidelně opakujících tl. přes 30 do 50 mm</t>
  </si>
  <si>
    <t>162865200</t>
  </si>
  <si>
    <t>"ostění a nadpraží u odstraněné infotabule"</t>
  </si>
  <si>
    <t>(4,0+2,2*2)*0,3</t>
  </si>
  <si>
    <t>133</t>
  </si>
  <si>
    <t>782591131</t>
  </si>
  <si>
    <t>Příplatek k cenám obkladů ostění z kamene za vyrovnání nerovného povrchu</t>
  </si>
  <si>
    <t>-1205059822</t>
  </si>
  <si>
    <t>134</t>
  </si>
  <si>
    <t>782591141</t>
  </si>
  <si>
    <t>Příplatek k cenám obkladů ostění z kamene za použití kovových kotev k uchycení obkladu</t>
  </si>
  <si>
    <t>-1988420367</t>
  </si>
  <si>
    <t>"nadpraží u odstraněné infotabule"</t>
  </si>
  <si>
    <t>(4,0)*0,3</t>
  </si>
  <si>
    <t>135</t>
  </si>
  <si>
    <t>998782201</t>
  </si>
  <si>
    <t>Přesun hmot pro obklady kamenné stanovený procentní sazbou (%) z ceny vodorovná dopravní vzdálenost do 50 m v objektech výšky do 6 m</t>
  </si>
  <si>
    <t>1094235977</t>
  </si>
  <si>
    <t>784</t>
  </si>
  <si>
    <t>Dokončovací práce - malby</t>
  </si>
  <si>
    <t>136</t>
  </si>
  <si>
    <t>784171111</t>
  </si>
  <si>
    <t>Zakrytí nemalovaných ploch (materiál ve specifikaci) včetně pozdějšího odkrytí svislých ploch např. stěn, oken, dveří v místnostech výšky do 3,80</t>
  </si>
  <si>
    <t>-1558978795</t>
  </si>
  <si>
    <t>"50 % ploch"</t>
  </si>
  <si>
    <t>m1*0,5</t>
  </si>
  <si>
    <t>137</t>
  </si>
  <si>
    <t>58124844</t>
  </si>
  <si>
    <t>fólie pro malířské potřeby zakrývací tl 25µ 4x5m</t>
  </si>
  <si>
    <t>1239524168</t>
  </si>
  <si>
    <t>m1*0,5*1,1</t>
  </si>
  <si>
    <t>138</t>
  </si>
  <si>
    <t>58124840</t>
  </si>
  <si>
    <t>páska malířská z PVC a UV odolná (7 dnů) do š 50mm</t>
  </si>
  <si>
    <t>-937213487</t>
  </si>
  <si>
    <t>"0,5 m/m2 plochy"</t>
  </si>
  <si>
    <t>m1*0,5*0,5*1,1</t>
  </si>
  <si>
    <t>139</t>
  </si>
  <si>
    <t>784181101</t>
  </si>
  <si>
    <t>Penetrace podkladu jednonásobná základní akrylátová v místnostech výšky do 3,80 m</t>
  </si>
  <si>
    <t>-460877741</t>
  </si>
  <si>
    <t>"odpočet penetrace u SDK"</t>
  </si>
  <si>
    <t>-sdk20</t>
  </si>
  <si>
    <t>-sdk</t>
  </si>
  <si>
    <t>140</t>
  </si>
  <si>
    <t>784221101</t>
  </si>
  <si>
    <t>Malby z malířských směsí otěruvzdorných za sucha dvojnásobné, bílé za sucha otěruvzdorné dobře v místnostech výšky do 3,80 m</t>
  </si>
  <si>
    <t>-1554742539</t>
  </si>
  <si>
    <t>"stropy"</t>
  </si>
  <si>
    <t>"stěny"</t>
  </si>
  <si>
    <t>"přípočet dveří vnitřních do 4 m2 plochy"</t>
  </si>
  <si>
    <t>2,0*(7)*2</t>
  </si>
  <si>
    <t>"přípočet otvorů vnějších"</t>
  </si>
  <si>
    <t>2,3*1,68*2</t>
  </si>
  <si>
    <t>"vysprávky z chodby</t>
  </si>
  <si>
    <t>vv3*14,45</t>
  </si>
  <si>
    <t>141</t>
  </si>
  <si>
    <t>784221153</t>
  </si>
  <si>
    <t>Malby z malířských směsí otěruvzdorných za sucha Příplatek k cenám dvojnásobných maleb na tónovacích automatech, v odstínu středně sytém</t>
  </si>
  <si>
    <t>-2059571839</t>
  </si>
  <si>
    <t>-m1str</t>
  </si>
  <si>
    <t>VRN</t>
  </si>
  <si>
    <t>Vedlejší rozpočtové náklady</t>
  </si>
  <si>
    <t>VRN1</t>
  </si>
  <si>
    <t>Průzkumné, geodetické a projektové práce</t>
  </si>
  <si>
    <t>142</t>
  </si>
  <si>
    <t>012102000</t>
  </si>
  <si>
    <t>Předání a převzetí staveniště</t>
  </si>
  <si>
    <t>soubor</t>
  </si>
  <si>
    <t>1024</t>
  </si>
  <si>
    <t>1352433785</t>
  </si>
  <si>
    <t>P</t>
  </si>
  <si>
    <t>Poznámka k položce:_x000D_
Náklady spojené s účastí zhotovitele na předání a převzetí staveniště.</t>
  </si>
  <si>
    <t>143</t>
  </si>
  <si>
    <t>012102050</t>
  </si>
  <si>
    <t>Náklady spojené s vyřízením požadavků orgánů a organizací nutných před započetím výstavby</t>
  </si>
  <si>
    <t>-1674908639</t>
  </si>
  <si>
    <t>Poznámka k položce:_x000D_
Náklady spojené s požadavky obsaženými v dokladové části. např.zvláštní užívání komunikací, správní poplatky, ohlášení stavby.</t>
  </si>
  <si>
    <t>144</t>
  </si>
  <si>
    <t>013254000</t>
  </si>
  <si>
    <t>Dokumentace skutečného provedení stavby</t>
  </si>
  <si>
    <t>208666324</t>
  </si>
  <si>
    <t>Poznámka k položce:_x000D_
Náklady na vyhotovení dokumentace skutečného provedení stavby a její předání objednateli v požadované formě a požadovaném počtu.</t>
  </si>
  <si>
    <t>145</t>
  </si>
  <si>
    <t>013294000</t>
  </si>
  <si>
    <t xml:space="preserve">Výrobní a dílenská dokumentace </t>
  </si>
  <si>
    <t>-235320155</t>
  </si>
  <si>
    <t>VRN3</t>
  </si>
  <si>
    <t>Zařízení staveniště</t>
  </si>
  <si>
    <t>146</t>
  </si>
  <si>
    <t>030001000</t>
  </si>
  <si>
    <t>272014072</t>
  </si>
  <si>
    <t>Poznámka k položce:_x000D_
Náklady na vybavení objektů zařízení staveniště,náklady na energie spotřebované dodavatelem v rámci provozu zařízení staveniště,náklady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</si>
  <si>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</si>
  <si>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</si>
  <si>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147</t>
  </si>
  <si>
    <t>041403000</t>
  </si>
  <si>
    <t>Koordinátor BOZP na staveništi</t>
  </si>
  <si>
    <t>2128653440</t>
  </si>
  <si>
    <t>148</t>
  </si>
  <si>
    <t>042903000</t>
  </si>
  <si>
    <t xml:space="preserve">Fotodokumentace prováděného díla </t>
  </si>
  <si>
    <t>-545560629</t>
  </si>
  <si>
    <t>Poznámka k položce:_x000D_
Náklady na zajištění průběžné fotodokumentace provádění díla - zhotovitel zajistí a předá objednateli průběžnou fotodokumentaci realizace díla v 1 digitálním vyhotovení. Fotodokumentace bude dokladovat průběh díla a bude zejména dokumentovat části stavby a konstrukce před jejich zakrytím.</t>
  </si>
  <si>
    <t>149</t>
  </si>
  <si>
    <t>045002000</t>
  </si>
  <si>
    <t>Kompletační a koordinační činnost</t>
  </si>
  <si>
    <t>-1740747473</t>
  </si>
  <si>
    <t xml:space="preserve">Poznámka k položce:_x000D_
Náklady na zajištění a dodržení splnění všech požadavků a podmínek uvedených ve vyjádřeních vyplývajících ze stanovisek orgánů státní správy; zajištění oznámení zahájení stavebních prací v souladu s pravomocnými rozhodnutími a vyjádřeními například správců sítí; poskytnutí součinnosti při tvorbě povinných monitorovacích zpráv projektu; zajištění koordinační činnosti subdodavatelů zhotovitele; zajištění a provedení všech nezbytných opatření organizačního a stavebně technologického charakteru k řádnému provedení předmětu díla; předání všech dokladů o dokončené stavbě. </t>
  </si>
  <si>
    <t>VRN7</t>
  </si>
  <si>
    <t>Provozní vlivy</t>
  </si>
  <si>
    <t>150</t>
  </si>
  <si>
    <t>071002000</t>
  </si>
  <si>
    <t>Provoz investora, třetích osob</t>
  </si>
  <si>
    <t>157853082</t>
  </si>
  <si>
    <t>02 - ZTI</t>
  </si>
  <si>
    <t xml:space="preserve"> </t>
  </si>
  <si>
    <t>PROINSTAL - Zahradník</t>
  </si>
  <si>
    <t>Ing. Zahradník</t>
  </si>
  <si>
    <t>PSV -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</si>
  <si>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</si>
  <si>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</si>
  <si>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</si>
  <si>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</si>
  <si>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</si>
  <si>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OST - OST</t>
  </si>
  <si>
    <t xml:space="preserve">    O01 - HZS</t>
  </si>
  <si>
    <t>713</t>
  </si>
  <si>
    <t>Izolace tepelné</t>
  </si>
  <si>
    <t>713463311</t>
  </si>
  <si>
    <t>Montáž izolace tepelné potrubí potrubními pouzdry s Al fólií s přesahem Al páskou 1x D do 50 mm</t>
  </si>
  <si>
    <t>CS ÚRS 2019 02</t>
  </si>
  <si>
    <t>3+4</t>
  </si>
  <si>
    <t>63154570</t>
  </si>
  <si>
    <t>pouzdro izolační potrubní z minerální vlny s Al fólií max. 250/100 °C 22/40mm</t>
  </si>
  <si>
    <t>"spočítáno programem Cadkon + 10% prořez"</t>
  </si>
  <si>
    <t>2,69</t>
  </si>
  <si>
    <t>"zaokrouhlení"  0,31</t>
  </si>
  <si>
    <t>63154572</t>
  </si>
  <si>
    <t>pouzdro izolační potrubní z minerální vlny s Al fólií max. 250/100 °C 35/40mm</t>
  </si>
  <si>
    <t>3,88</t>
  </si>
  <si>
    <t>"zaokrouhlení"  0,12</t>
  </si>
  <si>
    <t>998713201</t>
  </si>
  <si>
    <t>Přesun hmot procentní pro izolace tepelné v objektech v do 6 m</t>
  </si>
  <si>
    <t>721</t>
  </si>
  <si>
    <t>Zdravotechnika - vnitřní kanalizace</t>
  </si>
  <si>
    <t>721171905</t>
  </si>
  <si>
    <t>Potrubí z PP vsazení odbočky do hrdla DN 110</t>
  </si>
  <si>
    <t>"dle D.1.4.1 01-04" 2</t>
  </si>
  <si>
    <t>721171915</t>
  </si>
  <si>
    <t>Potrubí z PP propojení potrubí DN 110</t>
  </si>
  <si>
    <t>721174042</t>
  </si>
  <si>
    <t>Potrubí kanalizační z PP připojovací DN 40</t>
  </si>
  <si>
    <t xml:space="preserve">"dle D.1.4.1 01-04" </t>
  </si>
  <si>
    <t>0,5+0,5</t>
  </si>
  <si>
    <t>721174043</t>
  </si>
  <si>
    <t>Potrubí kanalizační z PP připojovací DN 50</t>
  </si>
  <si>
    <t>1+3+1,5+0,5</t>
  </si>
  <si>
    <t>"prořez+zaokrouhlení" 1</t>
  </si>
  <si>
    <t>721174044</t>
  </si>
  <si>
    <t>Potrubí kanalizační z PP připojovací DN 75</t>
  </si>
  <si>
    <t>721174045</t>
  </si>
  <si>
    <t>Potrubí kanalizační z PP připojovací DN 110</t>
  </si>
  <si>
    <t>1+1,5</t>
  </si>
  <si>
    <t>"prořez+zaokrouhlení" 0,5</t>
  </si>
  <si>
    <t>721175211R01</t>
  </si>
  <si>
    <t>Potrubí kanalizační z PP odpadní odhlučněné třívrstvé DN 75</t>
  </si>
  <si>
    <t>721175212R01</t>
  </si>
  <si>
    <t>Potrubí kanalizační z PP odpadní odhlučněné třívrstvé DN 110</t>
  </si>
  <si>
    <t>721194104</t>
  </si>
  <si>
    <t>Vyvedení a upevnění odpadních výpustek DN 40</t>
  </si>
  <si>
    <t>721194105</t>
  </si>
  <si>
    <t>Vyvedení a upevnění odpadních výpustek DN 50</t>
  </si>
  <si>
    <t>"dle D.1.4.1 01-04" 3</t>
  </si>
  <si>
    <t>721194109</t>
  </si>
  <si>
    <t>Vyvedení a upevnění odpadních výpustek DN 100</t>
  </si>
  <si>
    <t>721226513R01</t>
  </si>
  <si>
    <t>Zápachová uzávěrka podomítková pro pračku a myčku DN 40/50 s přípojem vody</t>
  </si>
  <si>
    <t>"dle D.1.4.1 01-04" 1</t>
  </si>
  <si>
    <t>721274103</t>
  </si>
  <si>
    <t>Přivzdušňovací ventil venkovní odpadních potrubí DN 110</t>
  </si>
  <si>
    <t>721290123R01</t>
  </si>
  <si>
    <t>Zkouška těsnosti potrubí kanalizace kouřem do DN 300</t>
  </si>
  <si>
    <t>1+7+1+3+4+10</t>
  </si>
  <si>
    <t>721300912</t>
  </si>
  <si>
    <t>Pročištění odpadů svislých v jednom podlaží do DN 200</t>
  </si>
  <si>
    <t>998721201</t>
  </si>
  <si>
    <t>Přesun hmot procentní pro vnitřní kanalizace v objektech v do 6 m</t>
  </si>
  <si>
    <t>722</t>
  </si>
  <si>
    <t>Zdravotechnika - vnitřní vodovod</t>
  </si>
  <si>
    <t>722171932</t>
  </si>
  <si>
    <t>Potrubí plastové výměna trub nebo tvarovek D do 20 mm</t>
  </si>
  <si>
    <t>28654108</t>
  </si>
  <si>
    <t>T-kus redukovaný PPR D 40x20x40mm</t>
  </si>
  <si>
    <t>722171934</t>
  </si>
  <si>
    <t>Potrubí plastové výměna trub nebo tvarovek D do 32 mm</t>
  </si>
  <si>
    <t>28654118</t>
  </si>
  <si>
    <t>T-kus redukovaný PPR D 63x32x63mm</t>
  </si>
  <si>
    <t>722174022R01</t>
  </si>
  <si>
    <t>Potrubí vodovodní plastové PPR svar polyfuze PN 22 D 20 x 2,8 mm</t>
  </si>
  <si>
    <t>"dle D.1.4.1 01-04 spočítáno programem Cadkon+10% prořez"</t>
  </si>
  <si>
    <t>25,53</t>
  </si>
  <si>
    <t>"zaokrouhlení" 1,47</t>
  </si>
  <si>
    <t>722174023R01</t>
  </si>
  <si>
    <t>Potrubí vodovodní plastové PPR svar polyfuze PN 22 D 25 x 3,6 mm</t>
  </si>
  <si>
    <t>6,98</t>
  </si>
  <si>
    <t>"zaokrouhlení" 1,02</t>
  </si>
  <si>
    <t>722174024R01</t>
  </si>
  <si>
    <t>Potrubí vodovodní plastové PPR svar polyfuze PN 22 D 32 x3,6 mm</t>
  </si>
  <si>
    <t>8,73</t>
  </si>
  <si>
    <t>"zaokrouhlení" 1,27</t>
  </si>
  <si>
    <t>722181221</t>
  </si>
  <si>
    <t>Ochrana vodovodního potrubí přilepenými termoizolačními trubicemi z PE tl do 9 mm DN do 22 mm</t>
  </si>
  <si>
    <t>722181222</t>
  </si>
  <si>
    <t>Ochrana vodovodního potrubí přilepenými termoizolačními trubicemi z PE tl do 9 mm DN do 45 mm</t>
  </si>
  <si>
    <t>8+6</t>
  </si>
  <si>
    <t>722182011</t>
  </si>
  <si>
    <t>Podpůrný žlab pro potrubí D 20</t>
  </si>
  <si>
    <t>722182013</t>
  </si>
  <si>
    <t>Podpůrný žlab pro potrubí D 32</t>
  </si>
  <si>
    <t>722190401</t>
  </si>
  <si>
    <t>Vyvedení a upevnění výpustku do DN 25</t>
  </si>
  <si>
    <t>2*2+3+1+2+2+1+1</t>
  </si>
  <si>
    <t>722190901</t>
  </si>
  <si>
    <t>Uzavření nebo otevření vodovodního potrubí při opravách</t>
  </si>
  <si>
    <t>"dle D.1.4.1 01-04" 6</t>
  </si>
  <si>
    <t>722220111</t>
  </si>
  <si>
    <t>Nástěnka pro výtokový ventil G 1/2 s jedním závitem</t>
  </si>
  <si>
    <t>722220231</t>
  </si>
  <si>
    <t>Přechodka dGK PPR PN 20 D 20 x G 1/2 s kovovým vnitřním závitem</t>
  </si>
  <si>
    <t>722220233</t>
  </si>
  <si>
    <t>Přechodka dGK PPR PN 20 D 32 x G 1 s kovovým vnitřním závitem</t>
  </si>
  <si>
    <t>"dle D.1.4.1 01-04" 8</t>
  </si>
  <si>
    <t>722224115</t>
  </si>
  <si>
    <t>Kohout plnicí nebo vypouštěcí G 1/2 PN 10 s jedním závitem</t>
  </si>
  <si>
    <t>722230103</t>
  </si>
  <si>
    <t>Ventil přímý G 1 se dvěma závity</t>
  </si>
  <si>
    <t>"dle D.1.4.1 01-04" 4</t>
  </si>
  <si>
    <t>722239101</t>
  </si>
  <si>
    <t>Montáž armatur vodovodních se dvěma závity G 1/2</t>
  </si>
  <si>
    <t>8+1</t>
  </si>
  <si>
    <t>55141002</t>
  </si>
  <si>
    <t>ventil kulový rohový s filtrem 1/2"x3/8" s celokovovým kulatým designem</t>
  </si>
  <si>
    <t>PC104</t>
  </si>
  <si>
    <t>vyvaž. ventil DN 10</t>
  </si>
  <si>
    <t>722262212</t>
  </si>
  <si>
    <t>Vodoměr závitový jednovtokový suchoběžný do 40°C G 1/2 x 110 mm Qn 1,5 m3/h horizontální</t>
  </si>
  <si>
    <t>722263206</t>
  </si>
  <si>
    <t>Vodoměr závitový jednovtokový suchoběžný do 100°C G 1/2 x 110 mm Qn 1,5 m3/h horizontální</t>
  </si>
  <si>
    <t>722290226</t>
  </si>
  <si>
    <t>Zkouška těsnosti vodovodního potrubí závitového do DN 50</t>
  </si>
  <si>
    <t>27+8+10</t>
  </si>
  <si>
    <t>722290234</t>
  </si>
  <si>
    <t>Proplach a dezinfekce vodovodního potrubí do DN 80</t>
  </si>
  <si>
    <t>998722201</t>
  </si>
  <si>
    <t>Přesun hmot procentní pro vnitřní vodovod v objektech v do 6 m</t>
  </si>
  <si>
    <t>725</t>
  </si>
  <si>
    <t>Zdravotechnika - zařizovací předměty</t>
  </si>
  <si>
    <t>725111132</t>
  </si>
  <si>
    <t>Splachovač nádržkový plastový nízkopoložený nebo vysokopoložený</t>
  </si>
  <si>
    <t>725112171</t>
  </si>
  <si>
    <t>Kombi klozet s hlubokým splachováním odpad vodorovný</t>
  </si>
  <si>
    <t>725211617</t>
  </si>
  <si>
    <t>Umyvadlo keramické bílé šířky 600 mm s krytem na sifon připevněné na stěnu šrouby</t>
  </si>
  <si>
    <t>725319111</t>
  </si>
  <si>
    <t>Montáž dřezu ostatních typů</t>
  </si>
  <si>
    <t>725331111</t>
  </si>
  <si>
    <t>Výlevka bez výtokových armatur keramická se sklopnou plastovou mřížkou 500 mm</t>
  </si>
  <si>
    <t>725811116</t>
  </si>
  <si>
    <t>Ventil nástěnný pevný výtok G1/2x150 mm</t>
  </si>
  <si>
    <t>725813111</t>
  </si>
  <si>
    <t>Ventil rohový bez připojovací trubičky nebo flexi hadičky G 1/2</t>
  </si>
  <si>
    <t>551410400R01</t>
  </si>
  <si>
    <t>připojovací hadička s nerez opletem k rohovému ventilu</t>
  </si>
  <si>
    <t>725821312</t>
  </si>
  <si>
    <t>Baterie dřezová nástěnná páková s otáčivým kulatým ústím a délkou ramínka 210 mm</t>
  </si>
  <si>
    <t>725821325</t>
  </si>
  <si>
    <t>Baterie dřezová stojánková páková s otáčivým kulatým ústím a délkou ramínka 220 mm</t>
  </si>
  <si>
    <t>725822611</t>
  </si>
  <si>
    <t>Baterie umyvadlová stojánková páková bez výpusti</t>
  </si>
  <si>
    <t>725980123</t>
  </si>
  <si>
    <t>Dvířka 30/30</t>
  </si>
  <si>
    <t>998725201</t>
  </si>
  <si>
    <t>Přesun hmot procentní pro zařizovací předměty v objektech v do 6 m</t>
  </si>
  <si>
    <t>727</t>
  </si>
  <si>
    <t>Zdravotechnika - požární ochrana</t>
  </si>
  <si>
    <t>727111402R01</t>
  </si>
  <si>
    <t>Prostup potrubí D 25 mm stropem tl 15cm včetně dodatečné izolace požární odolnost EI 60-120</t>
  </si>
  <si>
    <t>727111404R01</t>
  </si>
  <si>
    <t>Prostup potrubí D 33 mm stropem tl 15cm včetně dodatečné izolace požární odolnost EI 60-120</t>
  </si>
  <si>
    <t>727121105</t>
  </si>
  <si>
    <t>Protipožární manžeta D 75 mm z jedné strany dělící konstrukce požární odolnost EI 90</t>
  </si>
  <si>
    <t>727121107</t>
  </si>
  <si>
    <t>Protipožární manžeta D 110 mm z jedné strany dělící konstrukce požární odolnost EI 90</t>
  </si>
  <si>
    <t>727121107R01</t>
  </si>
  <si>
    <t>Identifikační štítek protipožárního prostupu</t>
  </si>
  <si>
    <t>OST</t>
  </si>
  <si>
    <t>O01</t>
  </si>
  <si>
    <t>HZS</t>
  </si>
  <si>
    <t>0001</t>
  </si>
  <si>
    <t>Stavební přípomoce ZTI</t>
  </si>
  <si>
    <t>"stavební přípomoce pro ZTI -  výkopy, lože, obsyp, prostupy, drážky, niky včetně začištění..."</t>
  </si>
  <si>
    <t>0002</t>
  </si>
  <si>
    <t>Bakteriologický rozbor vody včetně dokladu o nezávadnosti</t>
  </si>
  <si>
    <t>0003</t>
  </si>
  <si>
    <t>Demontáže ZTI</t>
  </si>
  <si>
    <t>0004</t>
  </si>
  <si>
    <t>Nastavení vyvažovacího ventilu</t>
  </si>
  <si>
    <t>03 - ÚT</t>
  </si>
  <si>
    <t>Ondřej Zikán</t>
  </si>
  <si>
    <t xml:space="preserve">    735 - Ústřední vytápění - otopná tělesa</t>
  </si>
  <si>
    <t xml:space="preserve">    783 - Dokončovací práce - nátěry</t>
  </si>
  <si>
    <t>735</t>
  </si>
  <si>
    <t>Ústřední vytápění - otopná tělesa</t>
  </si>
  <si>
    <t>735000912</t>
  </si>
  <si>
    <t>Vyregulování ventilu radiátorového s termostatickým ovládáním a regulačního radiátorového šroubení</t>
  </si>
  <si>
    <t>CS ÚRS 2019 01</t>
  </si>
  <si>
    <t>1+1+1</t>
  </si>
  <si>
    <t>735110911</t>
  </si>
  <si>
    <t>Přetěsnění radiátorové růžice</t>
  </si>
  <si>
    <t>735117110</t>
  </si>
  <si>
    <t>Otopná tělesa litinová článková - odpojení a připojení po nátěru</t>
  </si>
  <si>
    <t>735190911</t>
  </si>
  <si>
    <t>Slepá růžice litinových článkovývh těles</t>
  </si>
  <si>
    <t>735190913</t>
  </si>
  <si>
    <t>Vrtaná růžice litinových článkovývh těles</t>
  </si>
  <si>
    <t>735191902</t>
  </si>
  <si>
    <t>Vyzkoušení otopných těles litinových po opravě tlakem</t>
  </si>
  <si>
    <t>735191904</t>
  </si>
  <si>
    <t>Vyčištění otopných těles litinových proplachem vodou</t>
  </si>
  <si>
    <t>735191905</t>
  </si>
  <si>
    <t>Odvzdušnění otopných těles</t>
  </si>
  <si>
    <t>735191910</t>
  </si>
  <si>
    <t>Napuštění vody do otopných těles</t>
  </si>
  <si>
    <t>735494811</t>
  </si>
  <si>
    <t>Vypuštění vody z otopných těles a rozvodných potrubí</t>
  </si>
  <si>
    <t>783</t>
  </si>
  <si>
    <t>Dokončovací práce - nátěry</t>
  </si>
  <si>
    <t>783325182</t>
  </si>
  <si>
    <t>Nátěry syntetické litinových radiátorů barva dražší matný povrch 1x antikorozní a 2x email</t>
  </si>
  <si>
    <t>783425422.1</t>
  </si>
  <si>
    <t>Nátěry syntetické potrubí do DN 50 barva dražší matný povrch 2x email stoupacích a připojovacích potrubí</t>
  </si>
  <si>
    <t>04 - Elektroinstalace</t>
  </si>
  <si>
    <t xml:space="preserve">    741 - Elektroinstalace - silnoproud</t>
  </si>
  <si>
    <t>741</t>
  </si>
  <si>
    <t>Elektroinstalace - silnoproud</t>
  </si>
  <si>
    <t>7419010R01</t>
  </si>
  <si>
    <t>-618766907</t>
  </si>
  <si>
    <t>05 - Vzduchotechnika</t>
  </si>
  <si>
    <t xml:space="preserve">    751 - Vzduchotechnika</t>
  </si>
  <si>
    <t>751</t>
  </si>
  <si>
    <t>7519010R01</t>
  </si>
  <si>
    <t>766149996</t>
  </si>
  <si>
    <t>SEZNAM FIGUR</t>
  </si>
  <si>
    <t>Výměra</t>
  </si>
  <si>
    <t xml:space="preserve"> 01</t>
  </si>
  <si>
    <t>Použití figury:</t>
  </si>
  <si>
    <t>Vysekání rýh ve zdivu cihelném pro vtahování nosníků hl do 150 mm v do 150 mm</t>
  </si>
  <si>
    <t>Válcované nosníky č.14 až 22 dodatečně osazované do připravených otvorů</t>
  </si>
  <si>
    <t>Plentování jednostranné v do 200 mm válcovaných nosníků cihlami</t>
  </si>
  <si>
    <t>Zaplentování rýh, potrubí, výklenků nebo nik ve stěnách keramickým pletivem</t>
  </si>
  <si>
    <t>Montáž omítkových plastových nebo pozinkovaných rohových profilů s tkaninou</t>
  </si>
  <si>
    <t>Kladení dlažby z kamene z pravoúhlých desek a dlaždic lepených tl do 50 mm</t>
  </si>
  <si>
    <t>Samonivelační stěrka podlah pevnosti 30 MPa tl 5 mm</t>
  </si>
  <si>
    <t>Penetrace podkladu dlažby z kamene</t>
  </si>
  <si>
    <t>Základní čištění nově položených kamenných dlažeb vysátím a setřením vlhkým mopem</t>
  </si>
  <si>
    <t>Impregnační nátěr nově položených kamenných dlažeb včetně základní čištění dvouvrstvý</t>
  </si>
  <si>
    <t>Montáž obkladu ostění z pravoúhlých desek z tvrdého kamene do lepidla tl do 50 mm</t>
  </si>
  <si>
    <t>Příplatek k montáži obkladu ostění z kamene za nerovný povrch</t>
  </si>
  <si>
    <t>Montáž podlah keramických pro mechanické zatížení hladkých lepených flexibilním lepidlem do 12 ks/m2</t>
  </si>
  <si>
    <t>Nátěr penetrační na podlahu</t>
  </si>
  <si>
    <t>Čištění vnitřních ploch podlah nebo schodišť po položení dlažby chemickými prostředky</t>
  </si>
  <si>
    <t>Montáž podlah keramických velkoformát pro mechanické zatížení protiskluzných lepených flexibilním lepidlem do 4 ks/ m2</t>
  </si>
  <si>
    <t>Montáž soklů z dlaždic keramických rovných flexibilní lepidlo v do 90 mm</t>
  </si>
  <si>
    <t>Plastové profily ukončovací lepené flexibilním lepidlem</t>
  </si>
  <si>
    <t>Vyčištění budov bytové a občanské výstavby při výšce podlaží do 4 m</t>
  </si>
  <si>
    <t>Montáž obkladů vnitřních keramických hladkých do 100 ks/m2 lepených flexibilním lepidlem</t>
  </si>
  <si>
    <t>Potažení vnitřních stěn vápenným štukem tloušťky do 3 mm</t>
  </si>
  <si>
    <t>Nátěr penetrační na stěnu</t>
  </si>
  <si>
    <t>Čištění vnitřních ploch stěn po provedení obkladu chemickými prostředky</t>
  </si>
  <si>
    <t>Dvojnásobné bílé malby ze směsí za sucha dobře otěruvzdorných v místnostech do 3,80 m</t>
  </si>
  <si>
    <t>Zakrytí vnitřních ploch stěn v místnostech výšky do 3,80 m</t>
  </si>
  <si>
    <t>Základní akrylátová jednonásobná penetrace podkladu v místnostech výšky do 3,80m</t>
  </si>
  <si>
    <t>Příplatek k cenám 2x maleb za sucha otěruvzdorných za barevnou malbu v odstínu středně sytém</t>
  </si>
  <si>
    <t>Vápenocementová omítka hladkých vnitřních stěn tloušťky do 5 mm nanášená ručně</t>
  </si>
  <si>
    <t>Cementový postřik vnitřních stěn nanášený celoplošně ručně</t>
  </si>
  <si>
    <t>Oprava vnitřní vápenocementové hladké omítky stěn v rozsahu plochy do 50%</t>
  </si>
  <si>
    <t>Otlučení (osekání) vnitřní vápenné nebo vápenocementové omítky stěn v rozsahu do 50 %</t>
  </si>
  <si>
    <t>Potěr pískocementový tl do 10 mm tř. C 30 běžný</t>
  </si>
  <si>
    <t>Vodou ředitelná penetrace savého podkladu povlakových podlah ředěná v poměru 1:3</t>
  </si>
  <si>
    <t>Vyrovnání podkladu povlakových podlah stěrkou pevnosti 30 MPa tl 3 mm</t>
  </si>
  <si>
    <t>Lepení pásů z PVC standardním lepidlem</t>
  </si>
  <si>
    <t>Montáž obvodových soklíků výšky do 80 mm</t>
  </si>
  <si>
    <t>SDK stěna předsazená základní penetrační nátěr</t>
  </si>
  <si>
    <t>SDK podhled desky 1xA 12,5 bez izolace dvouvrstvá spodní kce profil CD+UD</t>
  </si>
  <si>
    <t>SDK podhled základní penetrační nátěr</t>
  </si>
  <si>
    <t>Příplatek k SDK podhledu za výšku zavěšení přes 1,0 do 1,5 m</t>
  </si>
  <si>
    <t>Montáž SDK kazetového podhledu z kazet 600x600 mm na zavěšenou polozapuštěnou nosnou konstrukci</t>
  </si>
  <si>
    <t>Lešení pomocné pro objekty pozemních staveb s lešeňovou podlahou v do 3,5 m zatížení do 150 kg/m2</t>
  </si>
  <si>
    <t>VIN</t>
  </si>
  <si>
    <t>SDK příčka pozinkovaný úhelník k ochraně rohů</t>
  </si>
  <si>
    <t>SDK stěna předsazená tl 75 mm profil CW+UW 50 desky 2xDF 12,5 bez izolace EI 30</t>
  </si>
  <si>
    <t>SDK stěna předsazená zalomení</t>
  </si>
  <si>
    <t>Příčka z pórobetonových hladkých tvárnic na tenkovrstvou maltu tl 100 mm</t>
  </si>
  <si>
    <t>Příčka z pórobetonových hladkých tvárnic na tenkovrstvou maltu tl 150 mm</t>
  </si>
  <si>
    <t>Ukotvení příček k cihelným konstrukcím plochými kotvami</t>
  </si>
  <si>
    <t>Bourání příček z cihel pálených na MVC tl do 150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</si>
  <si>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</si>
  <si>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</si>
  <si>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</si>
  <si>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</si>
  <si>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</si>
  <si>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</si>
  <si>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</si>
  <si>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</si>
  <si>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</si>
  <si>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</si>
  <si>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</si>
  <si>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</si>
  <si>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</si>
  <si>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</si>
  <si>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</si>
  <si>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</si>
  <si>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</si>
  <si>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</si>
  <si>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</si>
  <si>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</si>
  <si>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</si>
  <si>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</si>
  <si>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</si>
  <si>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</si>
  <si>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</si>
  <si>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</si>
  <si>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</si>
  <si>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</si>
  <si>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</si>
  <si>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</si>
  <si>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</si>
  <si>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</si>
  <si>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</si>
  <si>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</si>
  <si>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</si>
  <si>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</si>
  <si>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</si>
  <si>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</si>
  <si>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</si>
  <si>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</si>
  <si>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</si>
  <si>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</si>
  <si>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</si>
  <si>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</si>
  <si>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</si>
  <si>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</si>
  <si>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</si>
  <si>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</si>
  <si>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</si>
  <si>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</si>
  <si>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</si>
  <si>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</si>
  <si>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</si>
  <si>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</si>
  <si>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</si>
  <si>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</si>
  <si>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</si>
  <si>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</si>
  <si>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</si>
  <si>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</si>
  <si>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</si>
  <si>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</si>
  <si>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</si>
  <si>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</si>
  <si>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</si>
  <si>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</si>
  <si>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</si>
  <si>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</si>
  <si>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</si>
  <si>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</si>
  <si>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</si>
  <si>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</si>
  <si>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</si>
  <si>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</si>
  <si>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</si>
  <si>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</si>
  <si>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</si>
  <si>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</si>
  <si>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</si>
  <si>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</si>
  <si>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</si>
  <si>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</si>
  <si>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</si>
  <si>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</si>
  <si>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</si>
  <si>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</si>
  <si>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</si>
  <si>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</si>
  <si>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</si>
  <si>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</si>
  <si>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</si>
  <si>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</si>
  <si>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</si>
  <si>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</si>
  <si>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</si>
  <si>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</si>
  <si>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</si>
  <si>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</si>
  <si>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</si>
  <si>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</si>
  <si>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</si>
  <si>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</si>
  <si>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</si>
  <si>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</si>
  <si>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</si>
  <si>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</si>
  <si>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</si>
  <si>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</si>
  <si>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</si>
  <si>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</si>
  <si>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</si>
  <si>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</si>
  <si>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</si>
  <si>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</si>
  <si>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</si>
  <si>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</si>
  <si>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</si>
  <si>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</si>
  <si>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</si>
  <si>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</si>
  <si>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</si>
  <si>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</si>
  <si>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</si>
  <si>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</si>
  <si>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</si>
  <si>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</si>
  <si>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</si>
  <si>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</si>
  <si>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</si>
  <si>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</si>
  <si>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</si>
  <si>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</si>
  <si>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</si>
  <si>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</si>
  <si>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</si>
  <si>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</si>
  <si>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</si>
  <si>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</si>
  <si>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</si>
  <si>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</si>
  <si>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</si>
  <si>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</si>
  <si>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</si>
  <si>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</si>
  <si>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</si>
  <si>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</si>
  <si>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</si>
  <si>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</si>
  <si>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</si>
  <si>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</si>
  <si>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</si>
  <si>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</si>
  <si>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</si>
  <si>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</si>
  <si>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</si>
  <si>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</si>
  <si>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</si>
  <si>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</si>
  <si>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</si>
  <si>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</si>
  <si>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</si>
  <si>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</si>
  <si>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</si>
  <si>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</si>
  <si>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</si>
  <si>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</si>
  <si>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</si>
  <si>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</si>
  <si>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</si>
  <si>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</si>
  <si>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</si>
  <si>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</si>
  <si>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</si>
  <si>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</si>
  <si>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</si>
  <si>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</si>
  <si>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</si>
  <si>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</si>
  <si>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</si>
  <si>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</si>
  <si>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</si>
  <si>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</si>
  <si>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</si>
  <si>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</si>
  <si>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</si>
  <si>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</si>
  <si>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</si>
  <si>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</si>
  <si>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</si>
  <si>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</si>
  <si>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</si>
  <si>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</si>
  <si>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</si>
  <si>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</si>
  <si>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</si>
  <si>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</si>
  <si>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</si>
  <si>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</si>
  <si>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</si>
  <si>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</si>
  <si>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</si>
  <si>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</si>
  <si>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</si>
  <si>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</si>
  <si>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</si>
  <si>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</si>
  <si>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</si>
  <si>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</si>
  <si>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</si>
  <si>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</si>
  <si>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</si>
  <si>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</si>
  <si>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Materiál</t>
  </si>
  <si>
    <t>Montáž</t>
  </si>
  <si>
    <t>Dozbrojení rozvaděče RE</t>
  </si>
  <si>
    <t>Rozvaděče R-1K</t>
  </si>
  <si>
    <t>Dodávky</t>
  </si>
  <si>
    <t>Elektromontáže</t>
  </si>
  <si>
    <t>Mj</t>
  </si>
  <si>
    <t>Počet</t>
  </si>
  <si>
    <t>Materiál celkem</t>
  </si>
  <si>
    <t>Montáž celkem</t>
  </si>
  <si>
    <t>Cena</t>
  </si>
  <si>
    <t>MODULOVÉ PŘÍSTROJE</t>
  </si>
  <si>
    <t>LTN-40B-3 Jistič</t>
  </si>
  <si>
    <t>Ks</t>
  </si>
  <si>
    <t>ELEKTROMĚR TŘÍFÁZOVÝ PŘÍMÝ, modulový</t>
  </si>
  <si>
    <t>dle požadavku SŽE a.s. - přímý 3x230/400V, 40A</t>
  </si>
  <si>
    <t>ks</t>
  </si>
  <si>
    <t>HODINOVE ZUCTOVACI SAZBY</t>
  </si>
  <si>
    <t xml:space="preserve"> Uprava stavajiciho rozvadece</t>
  </si>
  <si>
    <t>hod</t>
  </si>
  <si>
    <t>Dozbrojení rozvaděče RE - celkem</t>
  </si>
  <si>
    <t>ROZVADĚČ NÁSTĚNNÝ DO 125 A, IP 43, TŘÍDA OCHRANY II</t>
  </si>
  <si>
    <t>MODULOVÝ, OCELOPLECHOVÝ</t>
  </si>
  <si>
    <t>Rozvaděč nástěnný FW, IP44, tř. ochr.II, 168 mod., 1100x550x161</t>
  </si>
  <si>
    <t>MSN-63-3 Vypínač</t>
  </si>
  <si>
    <t>SLP-275 V/3 svodič přepětí, vhodné pro 3-fázový systém TN-C, 120 kA (8/20)</t>
  </si>
  <si>
    <t>LTN-10B-1 Jistič</t>
  </si>
  <si>
    <t>LTN-16B-1 Jistič</t>
  </si>
  <si>
    <t>LTN-16C-1 Jistič</t>
  </si>
  <si>
    <t>LTN-16B-3 Jistič</t>
  </si>
  <si>
    <t>LFN-40-4-030A Proudový chránič</t>
  </si>
  <si>
    <t>PŘÍPOJOVACÍ SYSTÉMY, ŘADOVÉ SVORKY</t>
  </si>
  <si>
    <t>KXA02LH 2,5 mm2 Fázová svorka průchozí, 800V / 24A, šroubová</t>
  </si>
  <si>
    <t>KXA10L 10 mm2 Fázová svorka průchozí, 400V / 57A, šroubová</t>
  </si>
  <si>
    <t>Rozvaděče R-1K - celkem</t>
  </si>
  <si>
    <t>ROZVADĚČE:</t>
  </si>
  <si>
    <t>Dodávky - celkem</t>
  </si>
  <si>
    <t>MONTÁŽ ROZVODNIC</t>
  </si>
  <si>
    <t xml:space="preserve"> Do  50 kg</t>
  </si>
  <si>
    <t>PŘÍPOJNICE OCHRANNÉHO POSPOJOVÁNÍ</t>
  </si>
  <si>
    <t>pomocné</t>
  </si>
  <si>
    <t>KABELOVÝ ŽLAB DRÁTĚNÝ VČ. DÍLŮ A PŘÍSLUŠENSTVÍ, ŽÁROVÝ ZINEK</t>
  </si>
  <si>
    <t>50/50</t>
  </si>
  <si>
    <t>100/50</t>
  </si>
  <si>
    <t>INSTALAČNÍ MATERIÁL</t>
  </si>
  <si>
    <t>KP 67/2 KRABICE PŘÍSTROJOVÁ</t>
  </si>
  <si>
    <t>KU 68-1902 KRABICE ODBOČNÁ</t>
  </si>
  <si>
    <t>LIŠTA ELEKTROINSTALAČNÍ VČ. DÍLŮ A PŘÍSLUŠENSTVÍ</t>
  </si>
  <si>
    <t>LHD30x25 hranatá</t>
  </si>
  <si>
    <t>TRUBKA OHEBNÁ STŘEDNÍ MECHANICKÁ O   DOLNOST</t>
  </si>
  <si>
    <t>1225 d 25   mm, pevně</t>
  </si>
  <si>
    <t>SVORKOVNICE KRABICOVÁ</t>
  </si>
  <si>
    <t>273-112 2x1-2,5mm2</t>
  </si>
  <si>
    <t>273-104 3x1-2,5mm2</t>
  </si>
  <si>
    <t>273-105 5x1-2,5mm2</t>
  </si>
  <si>
    <t>VODIČ JEDNOŽILOVÝ, IZOLACE PVC</t>
  </si>
  <si>
    <t>CY 16</t>
  </si>
  <si>
    <t>ZEMNÍCÍ SVORKA</t>
  </si>
  <si>
    <t>ZSA16 zemnicí svorka na potrubí</t>
  </si>
  <si>
    <t>Cu pás.ZS16 Pásek uzemňovací Cu, 0.5m</t>
  </si>
  <si>
    <t>KABEL SILOVÝ,IZOLACE PVC</t>
  </si>
  <si>
    <t>CYKY-O 3x1.5</t>
  </si>
  <si>
    <t>CYKY-J 3x1.5</t>
  </si>
  <si>
    <t>CYKY-J 3x2.5</t>
  </si>
  <si>
    <t xml:space="preserve">CYKY-J 5x1.5 </t>
  </si>
  <si>
    <t>CYKY-J 5x2.5</t>
  </si>
  <si>
    <t xml:space="preserve">CYKY-J 4x16 </t>
  </si>
  <si>
    <t>UKONČENÍ  VODIČŮ V ROZVADĚČÍCH</t>
  </si>
  <si>
    <t xml:space="preserve"> Do   2,5 mm2</t>
  </si>
  <si>
    <t xml:space="preserve"> Do  16   mm2</t>
  </si>
  <si>
    <t xml:space="preserve">DOMOVNÍ ELEKTROINSTALAČNÍ PŘÍSTROJE
- design dle výběru investora
</t>
  </si>
  <si>
    <t>SPÍNACÍ A OVLÁDACÍ PŘÍSTROJE</t>
  </si>
  <si>
    <t>interiérové - IP20</t>
  </si>
  <si>
    <t>spínač ř.1</t>
  </si>
  <si>
    <t>spínač ř.5</t>
  </si>
  <si>
    <t>spínač ř.6</t>
  </si>
  <si>
    <t>spínač ř.6+6</t>
  </si>
  <si>
    <t>spínač ř.7</t>
  </si>
  <si>
    <t>pohybové čidlo (infrapasivní spínač)</t>
  </si>
  <si>
    <t>ZÁSUVKY</t>
  </si>
  <si>
    <t>interiérová pod omítku 16A/230V, IP20</t>
  </si>
  <si>
    <t>3f - 3+N+PE, 400V/16A, IP43</t>
  </si>
  <si>
    <t>PŘIPOJENÍ EL. SPOTŘEBIČŮ</t>
  </si>
  <si>
    <t>odtahový ventilátor</t>
  </si>
  <si>
    <t>VZT jednotka</t>
  </si>
  <si>
    <t>SVÍTIDLA</t>
  </si>
  <si>
    <t xml:space="preserve">- konkrétní typy budou upřesněny dle výběru investora, včetně upřesnění ceny </t>
  </si>
  <si>
    <t>A - přisazené stropní kruhové , interiérové LED, 3000K, cca 500lm</t>
  </si>
  <si>
    <t>B - přisazené stropní plošné, interiérové LED, 4000K, cca 7000lm</t>
  </si>
  <si>
    <t>C - přisazené stropní plošné, interiérové LED, 3000K, cca 3500lm</t>
  </si>
  <si>
    <t>G - přisazené stropní kruhové , interiérové LED, 3000K, cca 1500lm</t>
  </si>
  <si>
    <t>J - přisazené nástěnné, interiérové LED, 3000K, cca 800lm</t>
  </si>
  <si>
    <t>L - osvětlení "linky" - pouze připojení</t>
  </si>
  <si>
    <t>Y - nouzový autonomní modul do svítidla - 1h</t>
  </si>
  <si>
    <t>Z  - nouzové autonomní nástěnné s piktogramem - SE-1h</t>
  </si>
  <si>
    <t>POMOCNÉ PRÁCE</t>
  </si>
  <si>
    <t xml:space="preserve"> Pomocné stavební práce</t>
  </si>
  <si>
    <t xml:space="preserve"> HODINOVE ZUCTOVACI SAZBY</t>
  </si>
  <si>
    <t xml:space="preserve"> Napojeni na stavajici zarizeni</t>
  </si>
  <si>
    <t xml:space="preserve"> KOORDINACE POSTUPU PRACI</t>
  </si>
  <si>
    <t xml:space="preserve"> S ostatnimi profesemi</t>
  </si>
  <si>
    <t xml:space="preserve"> PROVEDENI REVIZNICH ZKOUSEK</t>
  </si>
  <si>
    <t xml:space="preserve"> 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</si>
  <si>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</si>
  <si>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</si>
  <si>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</si>
  <si>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</si>
  <si>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Nadpis rekapitulace</t>
  </si>
  <si>
    <t>Seznam prací a dodávek elektrotechnických zařízení</t>
  </si>
  <si>
    <t>Akce</t>
  </si>
  <si>
    <t>Kavárna nádraží Praha Holešovice
parc.č. st.160/14 - k.ú. Holešovice</t>
  </si>
  <si>
    <t>Projekt</t>
  </si>
  <si>
    <t>D.1.4.3
ELEKTROINSTALACE</t>
  </si>
  <si>
    <t>Investor</t>
  </si>
  <si>
    <t>Z. č.</t>
  </si>
  <si>
    <t>19/45</t>
  </si>
  <si>
    <t>A. č.</t>
  </si>
  <si>
    <t>Smlouva</t>
  </si>
  <si>
    <t>Vypracoval</t>
  </si>
  <si>
    <t>ing. Petr Koza</t>
  </si>
  <si>
    <t>Kontroloval</t>
  </si>
  <si>
    <t>Zpracovatel</t>
  </si>
  <si>
    <t>CÚ</t>
  </si>
  <si>
    <t>2020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</si>
  <si>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</si>
  <si>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</si>
  <si>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</si>
  <si>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</si>
  <si>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</si>
  <si>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</si>
  <si>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</si>
  <si>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</si>
  <si>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</si>
  <si>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</si>
  <si>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</si>
  <si>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</si>
  <si>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</si>
  <si>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</si>
  <si>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</si>
  <si>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</si>
  <si>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</si>
  <si>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</si>
  <si>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3,00</t>
  </si>
  <si>
    <t>Kompletační činnost - b</t>
  </si>
  <si>
    <t>0,952842</t>
  </si>
  <si>
    <t>Kompletační činnost - k1</t>
  </si>
  <si>
    <t>0,00</t>
  </si>
  <si>
    <t>Kompletační činnost - k2</t>
  </si>
  <si>
    <t>1. sazba DPH %
- i pro přirážky rekapitulace</t>
  </si>
  <si>
    <t>2. sazba DPH %</t>
  </si>
  <si>
    <t>Procento PM %</t>
  </si>
  <si>
    <t>REKAPITULACE ROZPOČTU</t>
  </si>
  <si>
    <t>Zařízení</t>
  </si>
  <si>
    <t>Cena dodávky</t>
  </si>
  <si>
    <t>Cena montáže</t>
  </si>
  <si>
    <t>Cena dodávky hlavních dílů</t>
  </si>
  <si>
    <t>Cena dodávky potrubí</t>
  </si>
  <si>
    <t>Cena montáže hlavních dílů</t>
  </si>
  <si>
    <t>Cena montáže potrubí</t>
  </si>
  <si>
    <t>Celkem dodávka a montáž</t>
  </si>
  <si>
    <t>Doprava</t>
  </si>
  <si>
    <t>Zaregulování a předání</t>
  </si>
  <si>
    <t>Celková cena zakázky bez DPH</t>
  </si>
  <si>
    <t>z.č.</t>
  </si>
  <si>
    <t xml:space="preserve">Název </t>
  </si>
  <si>
    <t>1 -</t>
  </si>
  <si>
    <t>Větrání</t>
  </si>
  <si>
    <t>Celkem zařízení -</t>
  </si>
  <si>
    <t>2 -</t>
  </si>
  <si>
    <t>chlazení</t>
  </si>
  <si>
    <t>3 -</t>
  </si>
  <si>
    <t>z3</t>
  </si>
  <si>
    <t>4 -</t>
  </si>
  <si>
    <t>z4</t>
  </si>
  <si>
    <t>5 -</t>
  </si>
  <si>
    <t>z5</t>
  </si>
  <si>
    <t>6 -</t>
  </si>
  <si>
    <t>z6</t>
  </si>
  <si>
    <t>7 -</t>
  </si>
  <si>
    <t>z7</t>
  </si>
  <si>
    <t>8 -</t>
  </si>
  <si>
    <t>z8</t>
  </si>
  <si>
    <t>9 -</t>
  </si>
  <si>
    <t>z9</t>
  </si>
  <si>
    <t>10 -</t>
  </si>
  <si>
    <t>z10</t>
  </si>
  <si>
    <t>11 -</t>
  </si>
  <si>
    <t>z11</t>
  </si>
  <si>
    <t>12 -</t>
  </si>
  <si>
    <t>z12</t>
  </si>
  <si>
    <t>13 -</t>
  </si>
  <si>
    <t>z13</t>
  </si>
  <si>
    <t>14 -</t>
  </si>
  <si>
    <t>z14</t>
  </si>
  <si>
    <t>15 -</t>
  </si>
  <si>
    <t>z15</t>
  </si>
  <si>
    <t>16 -</t>
  </si>
  <si>
    <t>z16</t>
  </si>
  <si>
    <t>17 -</t>
  </si>
  <si>
    <t>z17</t>
  </si>
  <si>
    <t>18 -</t>
  </si>
  <si>
    <t>z18</t>
  </si>
  <si>
    <t>19 -</t>
  </si>
  <si>
    <t>z19</t>
  </si>
  <si>
    <t>20 -</t>
  </si>
  <si>
    <t>z20</t>
  </si>
  <si>
    <t>POLOŽKOVÝ ROZPOČET</t>
  </si>
  <si>
    <t>Pozice</t>
  </si>
  <si>
    <t>Název dílu</t>
  </si>
  <si>
    <t>Dodavatel</t>
  </si>
  <si>
    <t>Jednotky</t>
  </si>
  <si>
    <t>Jednotková cena dodávky</t>
  </si>
  <si>
    <t>Celková cena dodávky</t>
  </si>
  <si>
    <t>Jednotková cena montáže</t>
  </si>
  <si>
    <t>Celková cena montáže</t>
  </si>
  <si>
    <t>1. 1</t>
  </si>
  <si>
    <t xml:space="preserve">Kompaktní vzduchotechnická rekuperační jednotka tepelně a zvukově opláštěná,  vnitřní podstropní provedení (vč. vestavěné regulace); vč. 4 závěsných silentbloků, vč. dotykového ovládacího barevného panelu, vč. prostorového čidla CO2.
VZT jednotka vč. regulace a ovládání. Prokabelování komponentů MaR, které nejsou propojeny z výroby zajistí profese elektro. Podrobnější technické parametry, rozměry, uspořádání, požadavky,  viz. technická zpráva a výkresová dokumentace. </t>
  </si>
  <si>
    <t>kpl</t>
  </si>
  <si>
    <t>1. 2</t>
  </si>
  <si>
    <t>Diagonální ventilátor do kruhového potrubí 130 m3/h; 90 Pa; 0,02 kW; 230 V; 0,11 A</t>
  </si>
  <si>
    <t>1. 3</t>
  </si>
  <si>
    <t>Tlumič hluku do kruhového potrubí Ø250/1000, ohebný, s vysokým útlumem</t>
  </si>
  <si>
    <t>1. 4</t>
  </si>
  <si>
    <t>Tlumič hluku do kruhového potrubí Ø125/600</t>
  </si>
  <si>
    <t>1. 5</t>
  </si>
  <si>
    <t>Uzavírací klapka těsná Ø250 mm; příprava pro ovládaní servopohonem - vč. servopohonu 24V s bezpečnostní pružinou (ovládá regulace VZT jednotky)</t>
  </si>
  <si>
    <t>1. 6</t>
  </si>
  <si>
    <t>Uzavírací klapka těsná Ø125d mm; příprava pro ovládaní servopohonem - vč. servopohonu 230V s bezpečnostní pružinou</t>
  </si>
  <si>
    <t>1. 7</t>
  </si>
  <si>
    <t>Přívodní komfortní vířivý anemostat s pevnými lamelami ve čtvercovém provedení; připojení horizontální; 500x500 mm; vč. regulační klapky na 225m3/h</t>
  </si>
  <si>
    <t>1. 8</t>
  </si>
  <si>
    <t>Odvodní jednořadá vyústka v komfortním provedení 400x200mm, vč. montážního rámečku;  bez regulace</t>
  </si>
  <si>
    <t>1. 9</t>
  </si>
  <si>
    <t>Odvodní talířový ventil, kovový Ø125 mm, vč. montážního příslušenství</t>
  </si>
  <si>
    <t>1. 10</t>
  </si>
  <si>
    <t>Stěnová mřížka v Al provedení 400x200 mm; rozteč lamel 12,5mm; vč. montážního rámečku</t>
  </si>
  <si>
    <t>1. 11</t>
  </si>
  <si>
    <t>Krycí mřížka Ø250 mm z drátků o tl. 1mm, s oky 10x10mm</t>
  </si>
  <si>
    <t>1. 12</t>
  </si>
  <si>
    <t>Pružná manžeta pro napojení ventilátoru; Ø250 mm</t>
  </si>
  <si>
    <t>1. 13</t>
  </si>
  <si>
    <t>Pružná manžeta pro napojení ventilátoru; Ø125 mm</t>
  </si>
  <si>
    <t>1. 14</t>
  </si>
  <si>
    <t>Ohebné hluk tlumící Al potrubí Ø250 mm; tl. Izolace 25mm; 16 kg/m3; vyztužené spirálou z ocelového drátu; tl. vnitřní vrstvy 0,074 mm</t>
  </si>
  <si>
    <t>bm</t>
  </si>
  <si>
    <t>1. 15</t>
  </si>
  <si>
    <t>Ohebné hluk tlumící Al potrubí Ø200 mm; tl. Izolace 25mm; 16 kg/m3; vyztužené spirálou z ocelového drátu; tl. vnitřní vrstvy 0,074 mm</t>
  </si>
  <si>
    <t>1. 16</t>
  </si>
  <si>
    <r>
      <t xml:space="preserve">Kruhové potrubí </t>
    </r>
    <r>
      <rPr>
        <sz val="10"/>
        <rFont val="Calibri"/>
        <family val="2"/>
        <charset val="238"/>
      </rPr>
      <t>Ø25</t>
    </r>
    <r>
      <rPr>
        <sz val="10"/>
        <rFont val="Calibri"/>
        <family val="2"/>
        <charset val="238"/>
      </rPr>
      <t>0 mm z pozinkovaného plechu, vč. tvarovek, montážního, závěsového, spojovacího a těsnícího materiálu, viz TZ a výkresová dokumentace</t>
    </r>
  </si>
  <si>
    <t>1. 17</t>
  </si>
  <si>
    <r>
      <t xml:space="preserve">Kruhové potrubí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</rPr>
      <t>125 mm z pozinkovaného plechu, vč. tvarovek, montážního, závěsového, spojovacího a těsnícího materiálu, viz TZ a výkresová dokumentace</t>
    </r>
  </si>
  <si>
    <t>1. 18</t>
  </si>
  <si>
    <t>Hranaté potrubí sk I z pozinkovaného plechu, vč. montážního, závěsového, spojovacího a těsnícího materiálu viz technická zpráva a výkresová dokumentace</t>
  </si>
  <si>
    <t>1. 19</t>
  </si>
  <si>
    <t>Izolace tepelná z minerální vaty o tl. 4cm s AL polepem; min. 40 kg/m3; λ = 0,034 W/mK při 0°C nebo s lepšími parametry</t>
  </si>
  <si>
    <t>1. 20</t>
  </si>
  <si>
    <t>Izolace tepelná z minerální vaty o tl. 4cm s AL polepem ve venkovním provedení (tj. do plechu); min. 45 kg/m3; λ = 0,034 W/mK při 0°C nebo s lepšími parametry</t>
  </si>
  <si>
    <t>2. 1a</t>
  </si>
  <si>
    <t xml:space="preserve">Venkovní kondenzační jednotka - SPLIT systém; o jmenovitém chladícím výkonu 5 kW, invertorový systém, vč. chladiva R32, vč. autonomní regulace
parametry: 1,36 kW; 230 V; jištění C13A
Podrobnější technické parametry, rozměry, uspořádání, požadavky,  viz. technická zpráva a výkresová dokumentace. </t>
  </si>
  <si>
    <t>2. 1b</t>
  </si>
  <si>
    <t xml:space="preserve">Vnitřní výparníková kazetová jednotka s kruhovým výdechem pro systém SPLIT o jmenovitém chladícím výkonu 5 kW, vč. dálkového kabelového ovladače, standardního dekoračního panelu 950x950mm; kondenzátním čerpadlem o minimální výtlačné výšce 675mm, vč. chladiva R32, filtru na sání, závěsů. Podrobnější technické parametry, rozměry, uspořádání, požadavky,  viz. technická zpráva a výkresová dokumentace. </t>
  </si>
  <si>
    <t>2. 2</t>
  </si>
  <si>
    <t>Chladivové Cu potrubí 6.35 x 12.7 mm (pár), vč. chladiva, tepelně parotěsné izolace, montážního a závěsového materiálu; vč. komunikačního kabelu mezi venkovní a vnitřní jednotkou 5x1,5mm2</t>
  </si>
  <si>
    <t>2. 3</t>
  </si>
  <si>
    <t>2. 4</t>
  </si>
  <si>
    <t>Podstavce pod venkovní kondenzační jednotku (montáž na střechu); vč. 4 silentbloků</t>
  </si>
  <si>
    <t>Správa železnic, státní organizace</t>
  </si>
  <si>
    <t>Praha Holešovice OŘ Praha - oprava - Oprava východního křídla odbavovací haly žst. Praha Holešovice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</si>
</sst>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.0"/>
  </numFmts>
  <fonts count="6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敓潧⁥䥕蘀殴☸_x0008_"/>
      <charset val="238"/>
    </font>
    <font>
      <b/>
      <sz val="10"/>
      <color rgb="FF000000"/>
      <name val="敓潧⁥䥕蘀殴☸_x0008_"/>
      <charset val="238"/>
    </font>
    <font>
      <b/>
      <sz val="9"/>
      <color rgb="FF000000"/>
      <name val="敓潧⁥䥕蘀殴☸_x0008_"/>
      <charset val="238"/>
    </font>
    <font>
      <b/>
      <sz val="11"/>
      <color rgb="FF000000"/>
      <name val="敓潧⁥䥕蘀殴☸_x0008_"/>
      <charset val="238"/>
    </font>
    <font>
      <i/>
      <sz val="10"/>
      <color rgb="FF000000"/>
      <name val="敓潧⁥䥕蘀殴☸_x0008_"/>
      <charset val="238"/>
    </font>
    <font>
      <i/>
      <sz val="9"/>
      <color rgb="FF000000"/>
      <name val="敓潧⁥䥕蘀殴☸_x0008_"/>
      <charset val="238"/>
    </font>
    <font>
      <b/>
      <i/>
      <sz val="9"/>
      <color rgb="FF000000"/>
      <name val="敓潧⁥䥕蘀殴☸_x0008_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indexed="5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8" fillId="0" borderId="0" applyNumberFormat="0" applyFill="0" applyBorder="0" applyAlignment="0" applyProtection="0"/>
    <xf numFmtId="0" fontId="1" fillId="0" borderId="1"/>
  </cellStyleXfs>
  <cellXfs count="4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5" fillId="5" borderId="7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5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  <protection locked="0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9" fillId="0" borderId="4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9" fillId="0" borderId="15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6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49" fontId="51" fillId="6" borderId="32" xfId="2" applyNumberFormat="1" applyFont="1" applyFill="1" applyBorder="1" applyAlignment="1">
      <alignment horizontal="left"/>
    </xf>
    <xf numFmtId="4" fontId="51" fillId="6" borderId="32" xfId="2" applyNumberFormat="1" applyFont="1" applyFill="1" applyBorder="1" applyAlignment="1">
      <alignment horizontal="left"/>
    </xf>
    <xf numFmtId="0" fontId="1" fillId="0" borderId="32" xfId="2" applyBorder="1"/>
    <xf numFmtId="0" fontId="1" fillId="0" borderId="1" xfId="2"/>
    <xf numFmtId="49" fontId="52" fillId="7" borderId="32" xfId="2" applyNumberFormat="1" applyFont="1" applyFill="1" applyBorder="1" applyAlignment="1">
      <alignment horizontal="left"/>
    </xf>
    <xf numFmtId="4" fontId="52" fillId="7" borderId="32" xfId="2" applyNumberFormat="1" applyFont="1" applyFill="1" applyBorder="1" applyAlignment="1">
      <alignment horizontal="right"/>
    </xf>
    <xf numFmtId="49" fontId="51" fillId="8" borderId="32" xfId="2" applyNumberFormat="1" applyFont="1" applyFill="1" applyBorder="1" applyAlignment="1">
      <alignment horizontal="left"/>
    </xf>
    <xf numFmtId="4" fontId="51" fillId="8" borderId="32" xfId="2" applyNumberFormat="1" applyFont="1" applyFill="1" applyBorder="1" applyAlignment="1">
      <alignment horizontal="right"/>
    </xf>
    <xf numFmtId="49" fontId="53" fillId="9" borderId="32" xfId="2" applyNumberFormat="1" applyFont="1" applyFill="1" applyBorder="1" applyAlignment="1">
      <alignment horizontal="left"/>
    </xf>
    <xf numFmtId="4" fontId="53" fillId="9" borderId="32" xfId="2" applyNumberFormat="1" applyFont="1" applyFill="1" applyBorder="1" applyAlignment="1">
      <alignment horizontal="right"/>
    </xf>
    <xf numFmtId="49" fontId="54" fillId="10" borderId="32" xfId="2" applyNumberFormat="1" applyFont="1" applyFill="1" applyBorder="1" applyAlignment="1">
      <alignment horizontal="left"/>
    </xf>
    <xf numFmtId="4" fontId="54" fillId="10" borderId="32" xfId="2" applyNumberFormat="1" applyFont="1" applyFill="1" applyBorder="1" applyAlignment="1">
      <alignment horizontal="right"/>
    </xf>
    <xf numFmtId="49" fontId="52" fillId="7" borderId="32" xfId="2" applyNumberFormat="1" applyFont="1" applyFill="1" applyBorder="1" applyAlignment="1">
      <alignment horizontal="center"/>
    </xf>
    <xf numFmtId="49" fontId="1" fillId="0" borderId="1" xfId="2" applyNumberFormat="1"/>
    <xf numFmtId="4" fontId="1" fillId="0" borderId="1" xfId="2" applyNumberFormat="1"/>
    <xf numFmtId="0" fontId="1" fillId="0" borderId="1" xfId="2" applyProtection="1"/>
    <xf numFmtId="49" fontId="55" fillId="11" borderId="32" xfId="2" applyNumberFormat="1" applyFont="1" applyFill="1" applyBorder="1" applyAlignment="1">
      <alignment horizontal="left"/>
    </xf>
    <xf numFmtId="4" fontId="55" fillId="11" borderId="32" xfId="2" applyNumberFormat="1" applyFont="1" applyFill="1" applyBorder="1" applyAlignment="1">
      <alignment horizontal="right"/>
    </xf>
    <xf numFmtId="4" fontId="55" fillId="11" borderId="32" xfId="2" applyNumberFormat="1" applyFont="1" applyFill="1" applyBorder="1" applyAlignment="1">
      <alignment horizontal="left"/>
    </xf>
    <xf numFmtId="49" fontId="56" fillId="11" borderId="32" xfId="2" applyNumberFormat="1" applyFont="1" applyFill="1" applyBorder="1" applyAlignment="1">
      <alignment horizontal="left"/>
    </xf>
    <xf numFmtId="4" fontId="56" fillId="11" borderId="32" xfId="2" applyNumberFormat="1" applyFont="1" applyFill="1" applyBorder="1" applyAlignment="1">
      <alignment horizontal="right"/>
    </xf>
    <xf numFmtId="49" fontId="57" fillId="11" borderId="32" xfId="2" applyNumberFormat="1" applyFont="1" applyFill="1" applyBorder="1" applyAlignment="1">
      <alignment horizontal="left" wrapText="1"/>
    </xf>
    <xf numFmtId="49" fontId="57" fillId="11" borderId="32" xfId="2" applyNumberFormat="1" applyFont="1" applyFill="1" applyBorder="1" applyAlignment="1">
      <alignment horizontal="left"/>
    </xf>
    <xf numFmtId="4" fontId="57" fillId="11" borderId="32" xfId="2" applyNumberFormat="1" applyFont="1" applyFill="1" applyBorder="1" applyAlignment="1">
      <alignment horizontal="right"/>
    </xf>
    <xf numFmtId="4" fontId="51" fillId="8" borderId="32" xfId="2" applyNumberFormat="1" applyFont="1" applyFill="1" applyBorder="1" applyAlignment="1">
      <alignment horizontal="left"/>
    </xf>
    <xf numFmtId="49" fontId="52" fillId="7" borderId="32" xfId="2" applyNumberFormat="1" applyFont="1" applyFill="1" applyBorder="1" applyAlignment="1">
      <alignment horizontal="left" wrapText="1"/>
    </xf>
    <xf numFmtId="49" fontId="51" fillId="6" borderId="32" xfId="2" applyNumberFormat="1" applyFont="1" applyFill="1" applyBorder="1" applyAlignment="1">
      <alignment horizontal="left" wrapText="1"/>
    </xf>
    <xf numFmtId="0" fontId="58" fillId="0" borderId="1" xfId="2" applyFont="1" applyAlignment="1">
      <alignment horizontal="left" vertical="top"/>
    </xf>
    <xf numFmtId="168" fontId="1" fillId="0" borderId="1" xfId="2" applyNumberFormat="1" applyAlignment="1">
      <alignment horizontal="center" vertical="top"/>
    </xf>
    <xf numFmtId="0" fontId="1" fillId="0" borderId="1" xfId="2" applyAlignment="1">
      <alignment vertical="top"/>
    </xf>
    <xf numFmtId="0" fontId="50" fillId="0" borderId="33" xfId="2" applyFont="1" applyBorder="1" applyAlignment="1">
      <alignment horizontal="center" vertical="top" wrapText="1"/>
    </xf>
    <xf numFmtId="168" fontId="50" fillId="0" borderId="34" xfId="2" applyNumberFormat="1" applyFont="1" applyBorder="1" applyAlignment="1">
      <alignment horizontal="center" vertical="top" wrapText="1"/>
    </xf>
    <xf numFmtId="168" fontId="50" fillId="0" borderId="35" xfId="2" applyNumberFormat="1" applyFont="1" applyBorder="1" applyAlignment="1">
      <alignment horizontal="center" vertical="top" wrapText="1"/>
    </xf>
    <xf numFmtId="0" fontId="50" fillId="0" borderId="1" xfId="2" applyFont="1" applyAlignment="1">
      <alignment horizontal="center" vertical="top" wrapText="1"/>
    </xf>
    <xf numFmtId="16" fontId="1" fillId="0" borderId="36" xfId="2" applyNumberFormat="1" applyBorder="1" applyAlignment="1">
      <alignment horizontal="center" vertical="top" wrapText="1"/>
    </xf>
    <xf numFmtId="168" fontId="1" fillId="0" borderId="37" xfId="2" applyNumberFormat="1" applyBorder="1" applyAlignment="1">
      <alignment horizontal="center" vertical="top"/>
    </xf>
    <xf numFmtId="168" fontId="1" fillId="0" borderId="38" xfId="2" applyNumberFormat="1" applyBorder="1" applyAlignment="1">
      <alignment horizontal="center" vertical="top"/>
    </xf>
    <xf numFmtId="0" fontId="50" fillId="0" borderId="36" xfId="2" applyFont="1" applyBorder="1" applyAlignment="1">
      <alignment horizontal="center" vertical="top" wrapText="1"/>
    </xf>
    <xf numFmtId="168" fontId="50" fillId="0" borderId="37" xfId="2" applyNumberFormat="1" applyFont="1" applyBorder="1" applyAlignment="1">
      <alignment horizontal="center" vertical="top" wrapText="1"/>
    </xf>
    <xf numFmtId="168" fontId="50" fillId="0" borderId="38" xfId="2" applyNumberFormat="1" applyFont="1" applyBorder="1" applyAlignment="1">
      <alignment horizontal="center" vertical="top" wrapText="1"/>
    </xf>
    <xf numFmtId="0" fontId="50" fillId="0" borderId="39" xfId="2" applyFont="1" applyBorder="1" applyAlignment="1">
      <alignment horizontal="center" vertical="top" wrapText="1"/>
    </xf>
    <xf numFmtId="168" fontId="50" fillId="0" borderId="40" xfId="2" applyNumberFormat="1" applyFont="1" applyBorder="1" applyAlignment="1">
      <alignment horizontal="center" vertical="top" wrapText="1"/>
    </xf>
    <xf numFmtId="168" fontId="50" fillId="0" borderId="41" xfId="2" applyNumberFormat="1" applyFont="1" applyBorder="1" applyAlignment="1">
      <alignment horizontal="center" vertical="top" wrapText="1"/>
    </xf>
    <xf numFmtId="0" fontId="59" fillId="0" borderId="1" xfId="2" applyFont="1" applyAlignment="1">
      <alignment horizontal="center" vertical="top" wrapText="1"/>
    </xf>
    <xf numFmtId="0" fontId="1" fillId="0" borderId="1" xfId="2" applyAlignment="1">
      <alignment horizontal="center" vertical="top" wrapText="1"/>
    </xf>
    <xf numFmtId="0" fontId="1" fillId="0" borderId="1" xfId="2" applyFill="1" applyAlignment="1">
      <alignment vertical="top"/>
    </xf>
    <xf numFmtId="0" fontId="1" fillId="0" borderId="1" xfId="2" applyAlignment="1">
      <alignment horizontal="center" vertical="top"/>
    </xf>
    <xf numFmtId="169" fontId="1" fillId="0" borderId="1" xfId="2" applyNumberFormat="1" applyAlignment="1">
      <alignment horizontal="center" vertical="top"/>
    </xf>
    <xf numFmtId="0" fontId="1" fillId="0" borderId="1" xfId="2" applyAlignment="1">
      <alignment horizontal="left" vertical="top"/>
    </xf>
    <xf numFmtId="49" fontId="58" fillId="0" borderId="1" xfId="2" applyNumberFormat="1" applyFont="1" applyAlignment="1">
      <alignment horizontal="left" vertical="top"/>
    </xf>
    <xf numFmtId="0" fontId="1" fillId="0" borderId="1" xfId="2" applyFill="1" applyAlignment="1">
      <alignment vertical="top" wrapText="1"/>
    </xf>
    <xf numFmtId="49" fontId="50" fillId="0" borderId="42" xfId="2" applyNumberFormat="1" applyFont="1" applyBorder="1" applyAlignment="1">
      <alignment horizontal="center" textRotation="90" wrapText="1"/>
    </xf>
    <xf numFmtId="0" fontId="50" fillId="0" borderId="43" xfId="2" applyFont="1" applyFill="1" applyBorder="1" applyAlignment="1">
      <alignment horizontal="center" textRotation="90" wrapText="1"/>
    </xf>
    <xf numFmtId="0" fontId="50" fillId="0" borderId="43" xfId="2" applyFont="1" applyBorder="1" applyAlignment="1">
      <alignment horizontal="center" textRotation="90" wrapText="1"/>
    </xf>
    <xf numFmtId="169" fontId="50" fillId="0" borderId="43" xfId="2" applyNumberFormat="1" applyFont="1" applyBorder="1" applyAlignment="1">
      <alignment horizontal="center" textRotation="90" wrapText="1"/>
    </xf>
    <xf numFmtId="168" fontId="50" fillId="0" borderId="43" xfId="2" applyNumberFormat="1" applyFont="1" applyBorder="1" applyAlignment="1">
      <alignment horizontal="center" textRotation="90" wrapText="1"/>
    </xf>
    <xf numFmtId="168" fontId="50" fillId="0" borderId="44" xfId="2" applyNumberFormat="1" applyFont="1" applyBorder="1" applyAlignment="1">
      <alignment horizontal="center" textRotation="90" wrapText="1"/>
    </xf>
    <xf numFmtId="0" fontId="50" fillId="0" borderId="1" xfId="2" applyFont="1" applyAlignment="1">
      <alignment horizontal="center" textRotation="90" wrapText="1"/>
    </xf>
    <xf numFmtId="49" fontId="50" fillId="0" borderId="45" xfId="2" applyNumberFormat="1" applyFont="1" applyBorder="1" applyAlignment="1">
      <alignment horizontal="center" vertical="top"/>
    </xf>
    <xf numFmtId="0" fontId="50" fillId="0" borderId="46" xfId="2" applyFont="1" applyFill="1" applyBorder="1" applyAlignment="1">
      <alignment vertical="top" wrapText="1"/>
    </xf>
    <xf numFmtId="0" fontId="50" fillId="0" borderId="46" xfId="2" applyFont="1" applyBorder="1" applyAlignment="1">
      <alignment horizontal="center" vertical="top"/>
    </xf>
    <xf numFmtId="169" fontId="50" fillId="0" borderId="46" xfId="2" applyNumberFormat="1" applyFont="1" applyBorder="1" applyAlignment="1">
      <alignment horizontal="center" vertical="top"/>
    </xf>
    <xf numFmtId="168" fontId="50" fillId="0" borderId="46" xfId="2" applyNumberFormat="1" applyFont="1" applyBorder="1" applyAlignment="1">
      <alignment horizontal="center" vertical="top"/>
    </xf>
    <xf numFmtId="168" fontId="50" fillId="0" borderId="47" xfId="2" applyNumberFormat="1" applyFont="1" applyBorder="1" applyAlignment="1">
      <alignment horizontal="center" vertical="top"/>
    </xf>
    <xf numFmtId="0" fontId="50" fillId="0" borderId="1" xfId="2" applyFont="1" applyAlignment="1">
      <alignment vertical="top"/>
    </xf>
    <xf numFmtId="49" fontId="1" fillId="0" borderId="33" xfId="2" applyNumberFormat="1" applyBorder="1" applyAlignment="1">
      <alignment horizontal="center" vertical="top"/>
    </xf>
    <xf numFmtId="0" fontId="60" fillId="0" borderId="48" xfId="2" applyFont="1" applyFill="1" applyBorder="1" applyAlignment="1">
      <alignment vertical="top" wrapText="1"/>
    </xf>
    <xf numFmtId="0" fontId="1" fillId="0" borderId="34" xfId="2" applyBorder="1" applyAlignment="1">
      <alignment horizontal="center" vertical="top"/>
    </xf>
    <xf numFmtId="169" fontId="1" fillId="0" borderId="34" xfId="2" applyNumberFormat="1" applyBorder="1" applyAlignment="1">
      <alignment horizontal="center" vertical="top"/>
    </xf>
    <xf numFmtId="168" fontId="1" fillId="0" borderId="34" xfId="2" applyNumberFormat="1" applyBorder="1" applyAlignment="1">
      <alignment horizontal="center" vertical="top"/>
    </xf>
    <xf numFmtId="168" fontId="1" fillId="0" borderId="35" xfId="2" applyNumberFormat="1" applyBorder="1" applyAlignment="1">
      <alignment horizontal="center" vertical="top"/>
    </xf>
    <xf numFmtId="49" fontId="1" fillId="0" borderId="36" xfId="2" applyNumberFormat="1" applyBorder="1" applyAlignment="1">
      <alignment horizontal="center" vertical="top"/>
    </xf>
    <xf numFmtId="0" fontId="1" fillId="0" borderId="37" xfId="2" applyBorder="1" applyAlignment="1">
      <alignment horizontal="center" vertical="top"/>
    </xf>
    <xf numFmtId="169" fontId="1" fillId="0" borderId="37" xfId="2" applyNumberFormat="1" applyBorder="1" applyAlignment="1">
      <alignment horizontal="center" vertical="top"/>
    </xf>
    <xf numFmtId="0" fontId="60" fillId="0" borderId="37" xfId="2" applyFont="1" applyFill="1" applyBorder="1" applyAlignment="1">
      <alignment vertical="top" wrapText="1"/>
    </xf>
    <xf numFmtId="49" fontId="50" fillId="0" borderId="49" xfId="2" applyNumberFormat="1" applyFont="1" applyBorder="1" applyAlignment="1">
      <alignment horizontal="center" vertical="top"/>
    </xf>
    <xf numFmtId="0" fontId="50" fillId="0" borderId="50" xfId="2" applyFont="1" applyFill="1" applyBorder="1" applyAlignment="1">
      <alignment vertical="top" wrapText="1"/>
    </xf>
    <xf numFmtId="0" fontId="50" fillId="0" borderId="50" xfId="2" applyFont="1" applyBorder="1" applyAlignment="1">
      <alignment horizontal="center" vertical="top"/>
    </xf>
    <xf numFmtId="169" fontId="50" fillId="0" borderId="50" xfId="2" applyNumberFormat="1" applyFont="1" applyBorder="1" applyAlignment="1">
      <alignment horizontal="center" vertical="top"/>
    </xf>
    <xf numFmtId="168" fontId="50" fillId="0" borderId="50" xfId="2" applyNumberFormat="1" applyFont="1" applyBorder="1" applyAlignment="1">
      <alignment horizontal="center" vertical="top"/>
    </xf>
    <xf numFmtId="168" fontId="50" fillId="0" borderId="51" xfId="2" applyNumberFormat="1" applyFont="1" applyBorder="1" applyAlignment="1">
      <alignment horizontal="center" vertical="top"/>
    </xf>
    <xf numFmtId="49" fontId="50" fillId="0" borderId="33" xfId="2" applyNumberFormat="1" applyFont="1" applyBorder="1" applyAlignment="1">
      <alignment horizontal="center" vertical="top"/>
    </xf>
    <xf numFmtId="0" fontId="50" fillId="0" borderId="34" xfId="2" applyFont="1" applyFill="1" applyBorder="1" applyAlignment="1">
      <alignment vertical="top" wrapText="1"/>
    </xf>
    <xf numFmtId="0" fontId="50" fillId="0" borderId="34" xfId="2" applyFont="1" applyBorder="1" applyAlignment="1">
      <alignment horizontal="center" vertical="top"/>
    </xf>
    <xf numFmtId="169" fontId="50" fillId="0" borderId="34" xfId="2" applyNumberFormat="1" applyFont="1" applyBorder="1" applyAlignment="1">
      <alignment horizontal="center" vertical="top"/>
    </xf>
    <xf numFmtId="168" fontId="50" fillId="0" borderId="34" xfId="2" applyNumberFormat="1" applyFont="1" applyBorder="1" applyAlignment="1">
      <alignment horizontal="center" vertical="top"/>
    </xf>
    <xf numFmtId="168" fontId="50" fillId="0" borderId="35" xfId="2" applyNumberFormat="1" applyFont="1" applyBorder="1" applyAlignment="1">
      <alignment horizontal="center" vertical="top"/>
    </xf>
    <xf numFmtId="49" fontId="50" fillId="0" borderId="36" xfId="2" applyNumberFormat="1" applyFont="1" applyBorder="1" applyAlignment="1">
      <alignment horizontal="center" vertical="top"/>
    </xf>
    <xf numFmtId="0" fontId="50" fillId="0" borderId="37" xfId="2" applyFont="1" applyFill="1" applyBorder="1" applyAlignment="1">
      <alignment vertical="top" wrapText="1"/>
    </xf>
    <xf numFmtId="0" fontId="50" fillId="0" borderId="37" xfId="2" applyFont="1" applyBorder="1" applyAlignment="1">
      <alignment horizontal="center" vertical="top"/>
    </xf>
    <xf numFmtId="169" fontId="50" fillId="0" borderId="37" xfId="2" applyNumberFormat="1" applyFont="1" applyBorder="1" applyAlignment="1">
      <alignment horizontal="center" vertical="top"/>
    </xf>
    <xf numFmtId="168" fontId="50" fillId="0" borderId="37" xfId="2" applyNumberFormat="1" applyFont="1" applyBorder="1" applyAlignment="1">
      <alignment horizontal="center" vertical="top"/>
    </xf>
    <xf numFmtId="168" fontId="50" fillId="0" borderId="38" xfId="2" applyNumberFormat="1" applyFont="1" applyBorder="1" applyAlignment="1">
      <alignment horizontal="center" vertical="top"/>
    </xf>
    <xf numFmtId="49" fontId="50" fillId="0" borderId="39" xfId="2" applyNumberFormat="1" applyFont="1" applyBorder="1" applyAlignment="1">
      <alignment horizontal="center" vertical="top"/>
    </xf>
    <xf numFmtId="0" fontId="50" fillId="0" borderId="40" xfId="2" applyFont="1" applyFill="1" applyBorder="1" applyAlignment="1">
      <alignment vertical="top" wrapText="1"/>
    </xf>
    <xf numFmtId="0" fontId="50" fillId="0" borderId="40" xfId="2" applyFont="1" applyBorder="1" applyAlignment="1">
      <alignment horizontal="center" vertical="top"/>
    </xf>
    <xf numFmtId="169" fontId="50" fillId="0" borderId="40" xfId="2" applyNumberFormat="1" applyFont="1" applyBorder="1" applyAlignment="1">
      <alignment horizontal="center" vertical="top"/>
    </xf>
    <xf numFmtId="168" fontId="50" fillId="0" borderId="40" xfId="2" applyNumberFormat="1" applyFont="1" applyBorder="1" applyAlignment="1">
      <alignment horizontal="center" vertical="top"/>
    </xf>
    <xf numFmtId="168" fontId="50" fillId="0" borderId="41" xfId="2" applyNumberFormat="1" applyFont="1" applyBorder="1" applyAlignment="1">
      <alignment horizontal="center" vertical="top"/>
    </xf>
    <xf numFmtId="49" fontId="1" fillId="0" borderId="1" xfId="2" applyNumberFormat="1" applyAlignment="1">
      <alignment horizontal="center" vertical="top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4" fontId="19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0" fillId="0" borderId="0" xfId="0"/>
    <xf numFmtId="4" fontId="5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432" t="s">
        <v>6</v>
      </c>
      <c r="AS2" s="433"/>
      <c r="AT2" s="433"/>
      <c r="AU2" s="433"/>
      <c r="AV2" s="433"/>
      <c r="AW2" s="433"/>
      <c r="AX2" s="433"/>
      <c r="AY2" s="433"/>
      <c r="AZ2" s="433"/>
      <c r="BA2" s="433"/>
      <c r="BB2" s="433"/>
      <c r="BC2" s="433"/>
      <c r="BD2" s="433"/>
      <c r="BE2" s="433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441" t="s">
        <v>15</v>
      </c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  <c r="AN5" s="433"/>
      <c r="AO5" s="433"/>
      <c r="AR5" s="22"/>
      <c r="BE5" s="438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442" t="s">
        <v>1781</v>
      </c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3"/>
      <c r="AM6" s="433"/>
      <c r="AN6" s="433"/>
      <c r="AO6" s="433"/>
      <c r="AR6" s="22"/>
      <c r="BE6" s="439"/>
      <c r="BS6" s="19" t="s">
        <v>7</v>
      </c>
    </row>
    <row r="7" spans="1:74" s="1" customFormat="1" ht="12" customHeight="1">
      <c r="B7" s="22"/>
      <c r="D7" s="29" t="s">
        <v>19</v>
      </c>
      <c r="K7" s="27" t="s">
        <v>20</v>
      </c>
      <c r="AK7" s="29" t="s">
        <v>21</v>
      </c>
      <c r="AN7" s="27" t="s">
        <v>3</v>
      </c>
      <c r="AR7" s="22"/>
      <c r="BE7" s="439"/>
      <c r="BS7" s="19" t="s">
        <v>7</v>
      </c>
    </row>
    <row r="8" spans="1:74" s="1" customFormat="1" ht="12" customHeight="1">
      <c r="B8" s="22"/>
      <c r="D8" s="29" t="s">
        <v>22</v>
      </c>
      <c r="K8" s="27" t="s">
        <v>23</v>
      </c>
      <c r="AK8" s="29" t="s">
        <v>24</v>
      </c>
      <c r="AN8" s="30" t="s">
        <v>25</v>
      </c>
      <c r="AR8" s="22"/>
      <c r="BE8" s="439"/>
      <c r="BS8" s="19" t="s">
        <v>7</v>
      </c>
    </row>
    <row r="9" spans="1:74" s="1" customFormat="1" ht="14.45" customHeight="1">
      <c r="B9" s="22"/>
      <c r="AR9" s="22"/>
      <c r="BE9" s="439"/>
      <c r="BS9" s="19" t="s">
        <v>7</v>
      </c>
    </row>
    <row r="10" spans="1:74" s="1" customFormat="1" ht="12" customHeight="1">
      <c r="B10" s="22"/>
      <c r="D10" s="29" t="s">
        <v>26</v>
      </c>
      <c r="AK10" s="29" t="s">
        <v>27</v>
      </c>
      <c r="AN10" s="27" t="s">
        <v>3</v>
      </c>
      <c r="AR10" s="22"/>
      <c r="BE10" s="439"/>
      <c r="BS10" s="19" t="s">
        <v>7</v>
      </c>
    </row>
    <row r="11" spans="1:74" s="1" customFormat="1" ht="18.399999999999999" customHeight="1">
      <c r="B11" s="22"/>
      <c r="E11" s="27" t="s">
        <v>1780</v>
      </c>
      <c r="AK11" s="29" t="s">
        <v>28</v>
      </c>
      <c r="AN11" s="27" t="s">
        <v>3</v>
      </c>
      <c r="AR11" s="22"/>
      <c r="BE11" s="439"/>
      <c r="BS11" s="19" t="s">
        <v>7</v>
      </c>
    </row>
    <row r="12" spans="1:74" s="1" customFormat="1" ht="6.95" customHeight="1">
      <c r="B12" s="22"/>
      <c r="AR12" s="22"/>
      <c r="BE12" s="439"/>
      <c r="BS12" s="19" t="s">
        <v>7</v>
      </c>
    </row>
    <row r="13" spans="1:74" s="1" customFormat="1" ht="12" customHeight="1">
      <c r="B13" s="22"/>
      <c r="D13" s="29" t="s">
        <v>29</v>
      </c>
      <c r="AK13" s="29" t="s">
        <v>27</v>
      </c>
      <c r="AN13" s="31" t="s">
        <v>30</v>
      </c>
      <c r="AR13" s="22"/>
      <c r="BE13" s="439"/>
      <c r="BS13" s="19" t="s">
        <v>7</v>
      </c>
    </row>
    <row r="14" spans="1:74" ht="12.75">
      <c r="B14" s="22"/>
      <c r="E14" s="443" t="s">
        <v>30</v>
      </c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29" t="s">
        <v>28</v>
      </c>
      <c r="AN14" s="31" t="s">
        <v>30</v>
      </c>
      <c r="AR14" s="22"/>
      <c r="BE14" s="439"/>
      <c r="BS14" s="19" t="s">
        <v>7</v>
      </c>
    </row>
    <row r="15" spans="1:74" s="1" customFormat="1" ht="6.95" customHeight="1">
      <c r="B15" s="22"/>
      <c r="AR15" s="22"/>
      <c r="BE15" s="439"/>
      <c r="BS15" s="19" t="s">
        <v>4</v>
      </c>
    </row>
    <row r="16" spans="1:74" s="1" customFormat="1" ht="12" customHeight="1">
      <c r="B16" s="22"/>
      <c r="D16" s="29" t="s">
        <v>31</v>
      </c>
      <c r="AK16" s="29" t="s">
        <v>27</v>
      </c>
      <c r="AN16" s="27" t="s">
        <v>32</v>
      </c>
      <c r="AR16" s="22"/>
      <c r="BE16" s="439"/>
      <c r="BS16" s="19" t="s">
        <v>4</v>
      </c>
    </row>
    <row r="17" spans="1:71" s="1" customFormat="1" ht="18.399999999999999" customHeight="1">
      <c r="B17" s="22"/>
      <c r="E17" s="27" t="s">
        <v>33</v>
      </c>
      <c r="AK17" s="29" t="s">
        <v>28</v>
      </c>
      <c r="AN17" s="27" t="s">
        <v>34</v>
      </c>
      <c r="AR17" s="22"/>
      <c r="BE17" s="439"/>
      <c r="BS17" s="19" t="s">
        <v>35</v>
      </c>
    </row>
    <row r="18" spans="1:71" s="1" customFormat="1" ht="6.95" customHeight="1">
      <c r="B18" s="22"/>
      <c r="AR18" s="22"/>
      <c r="BE18" s="439"/>
      <c r="BS18" s="19" t="s">
        <v>7</v>
      </c>
    </row>
    <row r="19" spans="1:71" s="1" customFormat="1" ht="12" customHeight="1">
      <c r="B19" s="22"/>
      <c r="D19" s="29" t="s">
        <v>36</v>
      </c>
      <c r="AK19" s="29" t="s">
        <v>27</v>
      </c>
      <c r="AN19" s="27" t="s">
        <v>3</v>
      </c>
      <c r="AR19" s="22"/>
      <c r="BE19" s="439"/>
      <c r="BS19" s="19" t="s">
        <v>7</v>
      </c>
    </row>
    <row r="20" spans="1:71" s="1" customFormat="1" ht="18.399999999999999" customHeight="1">
      <c r="B20" s="22"/>
      <c r="E20" s="27" t="s">
        <v>37</v>
      </c>
      <c r="AK20" s="29" t="s">
        <v>28</v>
      </c>
      <c r="AN20" s="27" t="s">
        <v>3</v>
      </c>
      <c r="AR20" s="22"/>
      <c r="BE20" s="439"/>
      <c r="BS20" s="19" t="s">
        <v>4</v>
      </c>
    </row>
    <row r="21" spans="1:71" s="1" customFormat="1" ht="6.95" customHeight="1">
      <c r="B21" s="22"/>
      <c r="AR21" s="22"/>
      <c r="BE21" s="439"/>
    </row>
    <row r="22" spans="1:71" s="1" customFormat="1" ht="12" customHeight="1">
      <c r="B22" s="22"/>
      <c r="D22" s="29" t="s">
        <v>38</v>
      </c>
      <c r="AR22" s="22"/>
      <c r="BE22" s="439"/>
    </row>
    <row r="23" spans="1:71" s="1" customFormat="1" ht="47.25" customHeight="1">
      <c r="B23" s="22"/>
      <c r="E23" s="445" t="s">
        <v>39</v>
      </c>
      <c r="F23" s="445"/>
      <c r="G23" s="445"/>
      <c r="H23" s="445"/>
      <c r="I23" s="445"/>
      <c r="J23" s="445"/>
      <c r="K23" s="445"/>
      <c r="L23" s="445"/>
      <c r="M23" s="445"/>
      <c r="N23" s="445"/>
      <c r="O23" s="445"/>
      <c r="P23" s="445"/>
      <c r="Q23" s="445"/>
      <c r="R23" s="445"/>
      <c r="S23" s="445"/>
      <c r="T23" s="445"/>
      <c r="U23" s="445"/>
      <c r="V23" s="445"/>
      <c r="W23" s="445"/>
      <c r="X23" s="445"/>
      <c r="Y23" s="445"/>
      <c r="Z23" s="445"/>
      <c r="AA23" s="445"/>
      <c r="AB23" s="445"/>
      <c r="AC23" s="445"/>
      <c r="AD23" s="445"/>
      <c r="AE23" s="445"/>
      <c r="AF23" s="445"/>
      <c r="AG23" s="445"/>
      <c r="AH23" s="445"/>
      <c r="AI23" s="445"/>
      <c r="AJ23" s="445"/>
      <c r="AK23" s="445"/>
      <c r="AL23" s="445"/>
      <c r="AM23" s="445"/>
      <c r="AN23" s="445"/>
      <c r="AR23" s="22"/>
      <c r="BE23" s="439"/>
    </row>
    <row r="24" spans="1:71" s="1" customFormat="1" ht="6.95" customHeight="1">
      <c r="B24" s="22"/>
      <c r="AR24" s="22"/>
      <c r="BE24" s="439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439"/>
    </row>
    <row r="26" spans="1:71" s="2" customFormat="1" ht="25.9" customHeight="1">
      <c r="A26" s="34"/>
      <c r="B26" s="35"/>
      <c r="C26" s="34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429">
        <f>ROUND(AG54,2)</f>
        <v>0</v>
      </c>
      <c r="AL26" s="430"/>
      <c r="AM26" s="430"/>
      <c r="AN26" s="430"/>
      <c r="AO26" s="430"/>
      <c r="AP26" s="34"/>
      <c r="AQ26" s="34"/>
      <c r="AR26" s="35"/>
      <c r="BE26" s="439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439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31" t="s">
        <v>41</v>
      </c>
      <c r="M28" s="431"/>
      <c r="N28" s="431"/>
      <c r="O28" s="431"/>
      <c r="P28" s="431"/>
      <c r="Q28" s="34"/>
      <c r="R28" s="34"/>
      <c r="S28" s="34"/>
      <c r="T28" s="34"/>
      <c r="U28" s="34"/>
      <c r="V28" s="34"/>
      <c r="W28" s="431" t="s">
        <v>42</v>
      </c>
      <c r="X28" s="431"/>
      <c r="Y28" s="431"/>
      <c r="Z28" s="431"/>
      <c r="AA28" s="431"/>
      <c r="AB28" s="431"/>
      <c r="AC28" s="431"/>
      <c r="AD28" s="431"/>
      <c r="AE28" s="431"/>
      <c r="AF28" s="34"/>
      <c r="AG28" s="34"/>
      <c r="AH28" s="34"/>
      <c r="AI28" s="34"/>
      <c r="AJ28" s="34"/>
      <c r="AK28" s="431" t="s">
        <v>43</v>
      </c>
      <c r="AL28" s="431"/>
      <c r="AM28" s="431"/>
      <c r="AN28" s="431"/>
      <c r="AO28" s="431"/>
      <c r="AP28" s="34"/>
      <c r="AQ28" s="34"/>
      <c r="AR28" s="35"/>
      <c r="BE28" s="439"/>
    </row>
    <row r="29" spans="1:71" s="3" customFormat="1" ht="14.45" customHeight="1">
      <c r="B29" s="39"/>
      <c r="D29" s="29" t="s">
        <v>44</v>
      </c>
      <c r="F29" s="29" t="s">
        <v>45</v>
      </c>
      <c r="L29" s="425">
        <v>0.21</v>
      </c>
      <c r="M29" s="424"/>
      <c r="N29" s="424"/>
      <c r="O29" s="424"/>
      <c r="P29" s="424"/>
      <c r="W29" s="423">
        <f>ROUND(AZ54, 2)</f>
        <v>0</v>
      </c>
      <c r="X29" s="424"/>
      <c r="Y29" s="424"/>
      <c r="Z29" s="424"/>
      <c r="AA29" s="424"/>
      <c r="AB29" s="424"/>
      <c r="AC29" s="424"/>
      <c r="AD29" s="424"/>
      <c r="AE29" s="424"/>
      <c r="AK29" s="423">
        <f>ROUND(AV54, 2)</f>
        <v>0</v>
      </c>
      <c r="AL29" s="424"/>
      <c r="AM29" s="424"/>
      <c r="AN29" s="424"/>
      <c r="AO29" s="424"/>
      <c r="AR29" s="39"/>
      <c r="BE29" s="440"/>
    </row>
    <row r="30" spans="1:71" s="3" customFormat="1" ht="14.45" customHeight="1">
      <c r="B30" s="39"/>
      <c r="F30" s="29" t="s">
        <v>46</v>
      </c>
      <c r="L30" s="425">
        <v>0.15</v>
      </c>
      <c r="M30" s="424"/>
      <c r="N30" s="424"/>
      <c r="O30" s="424"/>
      <c r="P30" s="424"/>
      <c r="W30" s="423">
        <f>ROUND(BA54, 2)</f>
        <v>0</v>
      </c>
      <c r="X30" s="424"/>
      <c r="Y30" s="424"/>
      <c r="Z30" s="424"/>
      <c r="AA30" s="424"/>
      <c r="AB30" s="424"/>
      <c r="AC30" s="424"/>
      <c r="AD30" s="424"/>
      <c r="AE30" s="424"/>
      <c r="AK30" s="423">
        <f>ROUND(AW54, 2)</f>
        <v>0</v>
      </c>
      <c r="AL30" s="424"/>
      <c r="AM30" s="424"/>
      <c r="AN30" s="424"/>
      <c r="AO30" s="424"/>
      <c r="AR30" s="39"/>
      <c r="BE30" s="440"/>
    </row>
    <row r="31" spans="1:71" s="3" customFormat="1" ht="14.45" hidden="1" customHeight="1">
      <c r="B31" s="39"/>
      <c r="F31" s="29" t="s">
        <v>47</v>
      </c>
      <c r="L31" s="425">
        <v>0.21</v>
      </c>
      <c r="M31" s="424"/>
      <c r="N31" s="424"/>
      <c r="O31" s="424"/>
      <c r="P31" s="424"/>
      <c r="W31" s="423">
        <f>ROUND(BB54, 2)</f>
        <v>0</v>
      </c>
      <c r="X31" s="424"/>
      <c r="Y31" s="424"/>
      <c r="Z31" s="424"/>
      <c r="AA31" s="424"/>
      <c r="AB31" s="424"/>
      <c r="AC31" s="424"/>
      <c r="AD31" s="424"/>
      <c r="AE31" s="424"/>
      <c r="AK31" s="423">
        <v>0</v>
      </c>
      <c r="AL31" s="424"/>
      <c r="AM31" s="424"/>
      <c r="AN31" s="424"/>
      <c r="AO31" s="424"/>
      <c r="AR31" s="39"/>
      <c r="BE31" s="440"/>
    </row>
    <row r="32" spans="1:71" s="3" customFormat="1" ht="14.45" hidden="1" customHeight="1">
      <c r="B32" s="39"/>
      <c r="F32" s="29" t="s">
        <v>48</v>
      </c>
      <c r="L32" s="425">
        <v>0.15</v>
      </c>
      <c r="M32" s="424"/>
      <c r="N32" s="424"/>
      <c r="O32" s="424"/>
      <c r="P32" s="424"/>
      <c r="W32" s="423">
        <f>ROUND(BC54, 2)</f>
        <v>0</v>
      </c>
      <c r="X32" s="424"/>
      <c r="Y32" s="424"/>
      <c r="Z32" s="424"/>
      <c r="AA32" s="424"/>
      <c r="AB32" s="424"/>
      <c r="AC32" s="424"/>
      <c r="AD32" s="424"/>
      <c r="AE32" s="424"/>
      <c r="AK32" s="423">
        <v>0</v>
      </c>
      <c r="AL32" s="424"/>
      <c r="AM32" s="424"/>
      <c r="AN32" s="424"/>
      <c r="AO32" s="424"/>
      <c r="AR32" s="39"/>
      <c r="BE32" s="440"/>
    </row>
    <row r="33" spans="1:57" s="3" customFormat="1" ht="14.45" hidden="1" customHeight="1">
      <c r="B33" s="39"/>
      <c r="F33" s="29" t="s">
        <v>49</v>
      </c>
      <c r="L33" s="425">
        <v>0</v>
      </c>
      <c r="M33" s="424"/>
      <c r="N33" s="424"/>
      <c r="O33" s="424"/>
      <c r="P33" s="424"/>
      <c r="W33" s="423">
        <f>ROUND(BD54, 2)</f>
        <v>0</v>
      </c>
      <c r="X33" s="424"/>
      <c r="Y33" s="424"/>
      <c r="Z33" s="424"/>
      <c r="AA33" s="424"/>
      <c r="AB33" s="424"/>
      <c r="AC33" s="424"/>
      <c r="AD33" s="424"/>
      <c r="AE33" s="424"/>
      <c r="AK33" s="423">
        <v>0</v>
      </c>
      <c r="AL33" s="424"/>
      <c r="AM33" s="424"/>
      <c r="AN33" s="424"/>
      <c r="AO33" s="424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51</v>
      </c>
      <c r="U35" s="42"/>
      <c r="V35" s="42"/>
      <c r="W35" s="42"/>
      <c r="X35" s="437" t="s">
        <v>52</v>
      </c>
      <c r="Y35" s="435"/>
      <c r="Z35" s="435"/>
      <c r="AA35" s="435"/>
      <c r="AB35" s="435"/>
      <c r="AC35" s="42"/>
      <c r="AD35" s="42"/>
      <c r="AE35" s="42"/>
      <c r="AF35" s="42"/>
      <c r="AG35" s="42"/>
      <c r="AH35" s="42"/>
      <c r="AI35" s="42"/>
      <c r="AJ35" s="42"/>
      <c r="AK35" s="434">
        <f>SUM(AK26:AK33)</f>
        <v>0</v>
      </c>
      <c r="AL35" s="435"/>
      <c r="AM35" s="435"/>
      <c r="AN35" s="435"/>
      <c r="AO35" s="436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311019038</v>
      </c>
      <c r="AR44" s="48"/>
    </row>
    <row r="45" spans="1:57" s="5" customFormat="1" ht="36.950000000000003" customHeight="1">
      <c r="B45" s="49"/>
      <c r="C45" s="50" t="s">
        <v>17</v>
      </c>
      <c r="L45" s="426" t="str">
        <f>K6</f>
        <v>Praha Holešovice OŘ Praha - oprava - Oprava východního křídla odbavovací haly žst. Praha Holešovice</v>
      </c>
      <c r="M45" s="427"/>
      <c r="N45" s="427"/>
      <c r="O45" s="427"/>
      <c r="P45" s="427"/>
      <c r="Q45" s="427"/>
      <c r="R45" s="427"/>
      <c r="S45" s="427"/>
      <c r="T45" s="427"/>
      <c r="U45" s="427"/>
      <c r="V45" s="427"/>
      <c r="W45" s="427"/>
      <c r="X45" s="427"/>
      <c r="Y45" s="427"/>
      <c r="Z45" s="427"/>
      <c r="AA45" s="427"/>
      <c r="AB45" s="427"/>
      <c r="AC45" s="427"/>
      <c r="AD45" s="427"/>
      <c r="AE45" s="427"/>
      <c r="AF45" s="427"/>
      <c r="AG45" s="427"/>
      <c r="AH45" s="427"/>
      <c r="AI45" s="427"/>
      <c r="AJ45" s="427"/>
      <c r="AK45" s="427"/>
      <c r="AL45" s="427"/>
      <c r="AM45" s="427"/>
      <c r="AN45" s="427"/>
      <c r="AO45" s="427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22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Praha 7,Holešovice,p.p.st.č.160/14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24</v>
      </c>
      <c r="AJ47" s="34"/>
      <c r="AK47" s="34"/>
      <c r="AL47" s="34"/>
      <c r="AM47" s="428" t="str">
        <f>IF(AN8= "","",AN8)</f>
        <v>27. 1. 2020</v>
      </c>
      <c r="AN47" s="428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25.7" customHeight="1">
      <c r="A49" s="34"/>
      <c r="B49" s="35"/>
      <c r="C49" s="29" t="s">
        <v>26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Správa železnic, státní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31</v>
      </c>
      <c r="AJ49" s="34"/>
      <c r="AK49" s="34"/>
      <c r="AL49" s="34"/>
      <c r="AM49" s="412" t="str">
        <f>IF(E17="","",E17)</f>
        <v>PRODIN, a.s.,Jiráskova 169,Pardubice</v>
      </c>
      <c r="AN49" s="413"/>
      <c r="AO49" s="413"/>
      <c r="AP49" s="413"/>
      <c r="AQ49" s="34"/>
      <c r="AR49" s="35"/>
      <c r="AS49" s="408" t="s">
        <v>54</v>
      </c>
      <c r="AT49" s="409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36</v>
      </c>
      <c r="AJ50" s="34"/>
      <c r="AK50" s="34"/>
      <c r="AL50" s="34"/>
      <c r="AM50" s="412" t="str">
        <f>IF(E20="","",E20)</f>
        <v>Ing.Alena Zahradníková</v>
      </c>
      <c r="AN50" s="413"/>
      <c r="AO50" s="413"/>
      <c r="AP50" s="413"/>
      <c r="AQ50" s="34"/>
      <c r="AR50" s="35"/>
      <c r="AS50" s="410"/>
      <c r="AT50" s="411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410"/>
      <c r="AT51" s="411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414" t="s">
        <v>55</v>
      </c>
      <c r="D52" s="415"/>
      <c r="E52" s="415"/>
      <c r="F52" s="415"/>
      <c r="G52" s="415"/>
      <c r="H52" s="57"/>
      <c r="I52" s="417" t="s">
        <v>56</v>
      </c>
      <c r="J52" s="415"/>
      <c r="K52" s="415"/>
      <c r="L52" s="415"/>
      <c r="M52" s="415"/>
      <c r="N52" s="415"/>
      <c r="O52" s="415"/>
      <c r="P52" s="415"/>
      <c r="Q52" s="415"/>
      <c r="R52" s="415"/>
      <c r="S52" s="415"/>
      <c r="T52" s="415"/>
      <c r="U52" s="415"/>
      <c r="V52" s="415"/>
      <c r="W52" s="415"/>
      <c r="X52" s="415"/>
      <c r="Y52" s="415"/>
      <c r="Z52" s="415"/>
      <c r="AA52" s="415"/>
      <c r="AB52" s="415"/>
      <c r="AC52" s="415"/>
      <c r="AD52" s="415"/>
      <c r="AE52" s="415"/>
      <c r="AF52" s="415"/>
      <c r="AG52" s="416" t="s">
        <v>57</v>
      </c>
      <c r="AH52" s="415"/>
      <c r="AI52" s="415"/>
      <c r="AJ52" s="415"/>
      <c r="AK52" s="415"/>
      <c r="AL52" s="415"/>
      <c r="AM52" s="415"/>
      <c r="AN52" s="417" t="s">
        <v>58</v>
      </c>
      <c r="AO52" s="415"/>
      <c r="AP52" s="415"/>
      <c r="AQ52" s="58" t="s">
        <v>59</v>
      </c>
      <c r="AR52" s="35"/>
      <c r="AS52" s="59" t="s">
        <v>60</v>
      </c>
      <c r="AT52" s="60" t="s">
        <v>61</v>
      </c>
      <c r="AU52" s="60" t="s">
        <v>62</v>
      </c>
      <c r="AV52" s="60" t="s">
        <v>63</v>
      </c>
      <c r="AW52" s="60" t="s">
        <v>64</v>
      </c>
      <c r="AX52" s="60" t="s">
        <v>65</v>
      </c>
      <c r="AY52" s="60" t="s">
        <v>66</v>
      </c>
      <c r="AZ52" s="60" t="s">
        <v>67</v>
      </c>
      <c r="BA52" s="60" t="s">
        <v>68</v>
      </c>
      <c r="BB52" s="60" t="s">
        <v>69</v>
      </c>
      <c r="BC52" s="60" t="s">
        <v>70</v>
      </c>
      <c r="BD52" s="61" t="s">
        <v>71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72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421">
        <f>ROUND(SUM(AG55:AG59),2)</f>
        <v>0</v>
      </c>
      <c r="AH54" s="421"/>
      <c r="AI54" s="421"/>
      <c r="AJ54" s="421"/>
      <c r="AK54" s="421"/>
      <c r="AL54" s="421"/>
      <c r="AM54" s="421"/>
      <c r="AN54" s="422">
        <f t="shared" ref="AN54:AN59" si="0">SUM(AG54,AT54)</f>
        <v>0</v>
      </c>
      <c r="AO54" s="422"/>
      <c r="AP54" s="422"/>
      <c r="AQ54" s="69" t="s">
        <v>3</v>
      </c>
      <c r="AR54" s="65"/>
      <c r="AS54" s="70">
        <f>ROUND(SUM(AS55:AS59),2)</f>
        <v>0</v>
      </c>
      <c r="AT54" s="71">
        <f t="shared" ref="AT54:AT59" si="1">ROUND(SUM(AV54:AW54),2)</f>
        <v>0</v>
      </c>
      <c r="AU54" s="72">
        <f>ROUND(SUM(AU55:AU59),5)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ROUND(SUM(AZ55:AZ59),2)</f>
        <v>0</v>
      </c>
      <c r="BA54" s="71">
        <f>ROUND(SUM(BA55:BA59),2)</f>
        <v>0</v>
      </c>
      <c r="BB54" s="71">
        <f>ROUND(SUM(BB55:BB59),2)</f>
        <v>0</v>
      </c>
      <c r="BC54" s="71">
        <f>ROUND(SUM(BC55:BC59),2)</f>
        <v>0</v>
      </c>
      <c r="BD54" s="73">
        <f>ROUND(SUM(BD55:BD59),2)</f>
        <v>0</v>
      </c>
      <c r="BS54" s="74" t="s">
        <v>73</v>
      </c>
      <c r="BT54" s="74" t="s">
        <v>74</v>
      </c>
      <c r="BU54" s="75" t="s">
        <v>75</v>
      </c>
      <c r="BV54" s="74" t="s">
        <v>76</v>
      </c>
      <c r="BW54" s="74" t="s">
        <v>5</v>
      </c>
      <c r="BX54" s="74" t="s">
        <v>77</v>
      </c>
      <c r="CL54" s="74" t="s">
        <v>20</v>
      </c>
    </row>
    <row r="55" spans="1:91" s="7" customFormat="1" ht="16.5" customHeight="1">
      <c r="A55" s="76" t="s">
        <v>78</v>
      </c>
      <c r="B55" s="77"/>
      <c r="C55" s="78"/>
      <c r="D55" s="418" t="s">
        <v>79</v>
      </c>
      <c r="E55" s="418"/>
      <c r="F55" s="418"/>
      <c r="G55" s="418"/>
      <c r="H55" s="418"/>
      <c r="I55" s="79"/>
      <c r="J55" s="418" t="s">
        <v>80</v>
      </c>
      <c r="K55" s="418"/>
      <c r="L55" s="418"/>
      <c r="M55" s="418"/>
      <c r="N55" s="418"/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8"/>
      <c r="AB55" s="418"/>
      <c r="AC55" s="418"/>
      <c r="AD55" s="418"/>
      <c r="AE55" s="418"/>
      <c r="AF55" s="418"/>
      <c r="AG55" s="419">
        <f>'01 - Stavebně technická část'!J30</f>
        <v>0</v>
      </c>
      <c r="AH55" s="420"/>
      <c r="AI55" s="420"/>
      <c r="AJ55" s="420"/>
      <c r="AK55" s="420"/>
      <c r="AL55" s="420"/>
      <c r="AM55" s="420"/>
      <c r="AN55" s="419">
        <f t="shared" si="0"/>
        <v>0</v>
      </c>
      <c r="AO55" s="420"/>
      <c r="AP55" s="420"/>
      <c r="AQ55" s="80" t="s">
        <v>81</v>
      </c>
      <c r="AR55" s="77"/>
      <c r="AS55" s="81">
        <v>0</v>
      </c>
      <c r="AT55" s="82">
        <f t="shared" si="1"/>
        <v>0</v>
      </c>
      <c r="AU55" s="83">
        <f>'01 - Stavebně technická část'!P101</f>
        <v>0</v>
      </c>
      <c r="AV55" s="82">
        <f>'01 - Stavebně technická část'!J33</f>
        <v>0</v>
      </c>
      <c r="AW55" s="82">
        <f>'01 - Stavebně technická část'!J34</f>
        <v>0</v>
      </c>
      <c r="AX55" s="82">
        <f>'01 - Stavebně technická část'!J35</f>
        <v>0</v>
      </c>
      <c r="AY55" s="82">
        <f>'01 - Stavebně technická část'!J36</f>
        <v>0</v>
      </c>
      <c r="AZ55" s="82">
        <f>'01 - Stavebně technická část'!F33</f>
        <v>0</v>
      </c>
      <c r="BA55" s="82">
        <f>'01 - Stavebně technická část'!F34</f>
        <v>0</v>
      </c>
      <c r="BB55" s="82">
        <f>'01 - Stavebně technická část'!F35</f>
        <v>0</v>
      </c>
      <c r="BC55" s="82">
        <f>'01 - Stavebně technická část'!F36</f>
        <v>0</v>
      </c>
      <c r="BD55" s="84">
        <f>'01 - Stavebně technická část'!F37</f>
        <v>0</v>
      </c>
      <c r="BT55" s="85" t="s">
        <v>82</v>
      </c>
      <c r="BV55" s="85" t="s">
        <v>76</v>
      </c>
      <c r="BW55" s="85" t="s">
        <v>83</v>
      </c>
      <c r="BX55" s="85" t="s">
        <v>5</v>
      </c>
      <c r="CL55" s="85" t="s">
        <v>20</v>
      </c>
      <c r="CM55" s="85" t="s">
        <v>84</v>
      </c>
    </row>
    <row r="56" spans="1:91" s="7" customFormat="1" ht="16.5" customHeight="1">
      <c r="A56" s="76" t="s">
        <v>78</v>
      </c>
      <c r="B56" s="77"/>
      <c r="C56" s="78"/>
      <c r="D56" s="418" t="s">
        <v>85</v>
      </c>
      <c r="E56" s="418"/>
      <c r="F56" s="418"/>
      <c r="G56" s="418"/>
      <c r="H56" s="418"/>
      <c r="I56" s="79"/>
      <c r="J56" s="418" t="s">
        <v>86</v>
      </c>
      <c r="K56" s="418"/>
      <c r="L56" s="418"/>
      <c r="M56" s="418"/>
      <c r="N56" s="418"/>
      <c r="O56" s="418"/>
      <c r="P56" s="418"/>
      <c r="Q56" s="418"/>
      <c r="R56" s="418"/>
      <c r="S56" s="418"/>
      <c r="T56" s="418"/>
      <c r="U56" s="418"/>
      <c r="V56" s="418"/>
      <c r="W56" s="418"/>
      <c r="X56" s="418"/>
      <c r="Y56" s="418"/>
      <c r="Z56" s="418"/>
      <c r="AA56" s="418"/>
      <c r="AB56" s="418"/>
      <c r="AC56" s="418"/>
      <c r="AD56" s="418"/>
      <c r="AE56" s="418"/>
      <c r="AF56" s="418"/>
      <c r="AG56" s="419">
        <f>'02 - ZTI'!J30</f>
        <v>0</v>
      </c>
      <c r="AH56" s="420"/>
      <c r="AI56" s="420"/>
      <c r="AJ56" s="420"/>
      <c r="AK56" s="420"/>
      <c r="AL56" s="420"/>
      <c r="AM56" s="420"/>
      <c r="AN56" s="419">
        <f t="shared" si="0"/>
        <v>0</v>
      </c>
      <c r="AO56" s="420"/>
      <c r="AP56" s="420"/>
      <c r="AQ56" s="80" t="s">
        <v>81</v>
      </c>
      <c r="AR56" s="77"/>
      <c r="AS56" s="81">
        <v>0</v>
      </c>
      <c r="AT56" s="82">
        <f t="shared" si="1"/>
        <v>0</v>
      </c>
      <c r="AU56" s="83">
        <f>'02 - ZTI'!P87</f>
        <v>0</v>
      </c>
      <c r="AV56" s="82">
        <f>'02 - ZTI'!J33</f>
        <v>0</v>
      </c>
      <c r="AW56" s="82">
        <f>'02 - ZTI'!J34</f>
        <v>0</v>
      </c>
      <c r="AX56" s="82">
        <f>'02 - ZTI'!J35</f>
        <v>0</v>
      </c>
      <c r="AY56" s="82">
        <f>'02 - ZTI'!J36</f>
        <v>0</v>
      </c>
      <c r="AZ56" s="82">
        <f>'02 - ZTI'!F33</f>
        <v>0</v>
      </c>
      <c r="BA56" s="82">
        <f>'02 - ZTI'!F34</f>
        <v>0</v>
      </c>
      <c r="BB56" s="82">
        <f>'02 - ZTI'!F35</f>
        <v>0</v>
      </c>
      <c r="BC56" s="82">
        <f>'02 - ZTI'!F36</f>
        <v>0</v>
      </c>
      <c r="BD56" s="84">
        <f>'02 - ZTI'!F37</f>
        <v>0</v>
      </c>
      <c r="BT56" s="85" t="s">
        <v>82</v>
      </c>
      <c r="BV56" s="85" t="s">
        <v>76</v>
      </c>
      <c r="BW56" s="85" t="s">
        <v>87</v>
      </c>
      <c r="BX56" s="85" t="s">
        <v>5</v>
      </c>
      <c r="CL56" s="85" t="s">
        <v>3</v>
      </c>
      <c r="CM56" s="85" t="s">
        <v>84</v>
      </c>
    </row>
    <row r="57" spans="1:91" s="7" customFormat="1" ht="16.5" customHeight="1">
      <c r="A57" s="76" t="s">
        <v>78</v>
      </c>
      <c r="B57" s="77"/>
      <c r="C57" s="78"/>
      <c r="D57" s="418" t="s">
        <v>88</v>
      </c>
      <c r="E57" s="418"/>
      <c r="F57" s="418"/>
      <c r="G57" s="418"/>
      <c r="H57" s="418"/>
      <c r="I57" s="79"/>
      <c r="J57" s="418" t="s">
        <v>89</v>
      </c>
      <c r="K57" s="418"/>
      <c r="L57" s="418"/>
      <c r="M57" s="418"/>
      <c r="N57" s="418"/>
      <c r="O57" s="418"/>
      <c r="P57" s="418"/>
      <c r="Q57" s="418"/>
      <c r="R57" s="418"/>
      <c r="S57" s="418"/>
      <c r="T57" s="418"/>
      <c r="U57" s="418"/>
      <c r="V57" s="418"/>
      <c r="W57" s="418"/>
      <c r="X57" s="418"/>
      <c r="Y57" s="418"/>
      <c r="Z57" s="418"/>
      <c r="AA57" s="418"/>
      <c r="AB57" s="418"/>
      <c r="AC57" s="418"/>
      <c r="AD57" s="418"/>
      <c r="AE57" s="418"/>
      <c r="AF57" s="418"/>
      <c r="AG57" s="419">
        <f>'03 - ÚT'!J30</f>
        <v>0</v>
      </c>
      <c r="AH57" s="420"/>
      <c r="AI57" s="420"/>
      <c r="AJ57" s="420"/>
      <c r="AK57" s="420"/>
      <c r="AL57" s="420"/>
      <c r="AM57" s="420"/>
      <c r="AN57" s="419">
        <f t="shared" si="0"/>
        <v>0</v>
      </c>
      <c r="AO57" s="420"/>
      <c r="AP57" s="420"/>
      <c r="AQ57" s="80" t="s">
        <v>81</v>
      </c>
      <c r="AR57" s="77"/>
      <c r="AS57" s="81">
        <v>0</v>
      </c>
      <c r="AT57" s="82">
        <f t="shared" si="1"/>
        <v>0</v>
      </c>
      <c r="AU57" s="83">
        <f>'03 - ÚT'!P82</f>
        <v>0</v>
      </c>
      <c r="AV57" s="82">
        <f>'03 - ÚT'!J33</f>
        <v>0</v>
      </c>
      <c r="AW57" s="82">
        <f>'03 - ÚT'!J34</f>
        <v>0</v>
      </c>
      <c r="AX57" s="82">
        <f>'03 - ÚT'!J35</f>
        <v>0</v>
      </c>
      <c r="AY57" s="82">
        <f>'03 - ÚT'!J36</f>
        <v>0</v>
      </c>
      <c r="AZ57" s="82">
        <f>'03 - ÚT'!F33</f>
        <v>0</v>
      </c>
      <c r="BA57" s="82">
        <f>'03 - ÚT'!F34</f>
        <v>0</v>
      </c>
      <c r="BB57" s="82">
        <f>'03 - ÚT'!F35</f>
        <v>0</v>
      </c>
      <c r="BC57" s="82">
        <f>'03 - ÚT'!F36</f>
        <v>0</v>
      </c>
      <c r="BD57" s="84">
        <f>'03 - ÚT'!F37</f>
        <v>0</v>
      </c>
      <c r="BT57" s="85" t="s">
        <v>82</v>
      </c>
      <c r="BV57" s="85" t="s">
        <v>76</v>
      </c>
      <c r="BW57" s="85" t="s">
        <v>90</v>
      </c>
      <c r="BX57" s="85" t="s">
        <v>5</v>
      </c>
      <c r="CL57" s="85" t="s">
        <v>3</v>
      </c>
      <c r="CM57" s="85" t="s">
        <v>84</v>
      </c>
    </row>
    <row r="58" spans="1:91" s="7" customFormat="1" ht="16.5" customHeight="1">
      <c r="A58" s="76" t="s">
        <v>78</v>
      </c>
      <c r="B58" s="77"/>
      <c r="C58" s="78"/>
      <c r="D58" s="418" t="s">
        <v>91</v>
      </c>
      <c r="E58" s="418"/>
      <c r="F58" s="418"/>
      <c r="G58" s="418"/>
      <c r="H58" s="418"/>
      <c r="I58" s="79"/>
      <c r="J58" s="418" t="s">
        <v>92</v>
      </c>
      <c r="K58" s="418"/>
      <c r="L58" s="418"/>
      <c r="M58" s="418"/>
      <c r="N58" s="418"/>
      <c r="O58" s="418"/>
      <c r="P58" s="418"/>
      <c r="Q58" s="418"/>
      <c r="R58" s="418"/>
      <c r="S58" s="418"/>
      <c r="T58" s="418"/>
      <c r="U58" s="418"/>
      <c r="V58" s="418"/>
      <c r="W58" s="418"/>
      <c r="X58" s="418"/>
      <c r="Y58" s="418"/>
      <c r="Z58" s="418"/>
      <c r="AA58" s="418"/>
      <c r="AB58" s="418"/>
      <c r="AC58" s="418"/>
      <c r="AD58" s="418"/>
      <c r="AE58" s="418"/>
      <c r="AF58" s="418"/>
      <c r="AG58" s="419">
        <f>'04 - Elektroinstalace'!J30</f>
        <v>0</v>
      </c>
      <c r="AH58" s="420"/>
      <c r="AI58" s="420"/>
      <c r="AJ58" s="420"/>
      <c r="AK58" s="420"/>
      <c r="AL58" s="420"/>
      <c r="AM58" s="420"/>
      <c r="AN58" s="419">
        <f t="shared" si="0"/>
        <v>0</v>
      </c>
      <c r="AO58" s="420"/>
      <c r="AP58" s="420"/>
      <c r="AQ58" s="80" t="s">
        <v>81</v>
      </c>
      <c r="AR58" s="77"/>
      <c r="AS58" s="81">
        <v>0</v>
      </c>
      <c r="AT58" s="82">
        <f t="shared" si="1"/>
        <v>0</v>
      </c>
      <c r="AU58" s="83">
        <f>'04 - Elektroinstalace'!P81</f>
        <v>0</v>
      </c>
      <c r="AV58" s="82">
        <f>'04 - Elektroinstalace'!J33</f>
        <v>0</v>
      </c>
      <c r="AW58" s="82">
        <f>'04 - Elektroinstalace'!J34</f>
        <v>0</v>
      </c>
      <c r="AX58" s="82">
        <f>'04 - Elektroinstalace'!J35</f>
        <v>0</v>
      </c>
      <c r="AY58" s="82">
        <f>'04 - Elektroinstalace'!J36</f>
        <v>0</v>
      </c>
      <c r="AZ58" s="82">
        <f>'04 - Elektroinstalace'!F33</f>
        <v>0</v>
      </c>
      <c r="BA58" s="82">
        <f>'04 - Elektroinstalace'!F34</f>
        <v>0</v>
      </c>
      <c r="BB58" s="82">
        <f>'04 - Elektroinstalace'!F35</f>
        <v>0</v>
      </c>
      <c r="BC58" s="82">
        <f>'04 - Elektroinstalace'!F36</f>
        <v>0</v>
      </c>
      <c r="BD58" s="84">
        <f>'04 - Elektroinstalace'!F37</f>
        <v>0</v>
      </c>
      <c r="BT58" s="85" t="s">
        <v>82</v>
      </c>
      <c r="BV58" s="85" t="s">
        <v>76</v>
      </c>
      <c r="BW58" s="85" t="s">
        <v>93</v>
      </c>
      <c r="BX58" s="85" t="s">
        <v>5</v>
      </c>
      <c r="CL58" s="85" t="s">
        <v>20</v>
      </c>
      <c r="CM58" s="85" t="s">
        <v>84</v>
      </c>
    </row>
    <row r="59" spans="1:91" s="7" customFormat="1" ht="16.5" customHeight="1">
      <c r="A59" s="76" t="s">
        <v>78</v>
      </c>
      <c r="B59" s="77"/>
      <c r="C59" s="78"/>
      <c r="D59" s="418" t="s">
        <v>94</v>
      </c>
      <c r="E59" s="418"/>
      <c r="F59" s="418"/>
      <c r="G59" s="418"/>
      <c r="H59" s="418"/>
      <c r="I59" s="79"/>
      <c r="J59" s="418" t="s">
        <v>95</v>
      </c>
      <c r="K59" s="418"/>
      <c r="L59" s="418"/>
      <c r="M59" s="418"/>
      <c r="N59" s="418"/>
      <c r="O59" s="418"/>
      <c r="P59" s="418"/>
      <c r="Q59" s="418"/>
      <c r="R59" s="418"/>
      <c r="S59" s="418"/>
      <c r="T59" s="418"/>
      <c r="U59" s="418"/>
      <c r="V59" s="418"/>
      <c r="W59" s="418"/>
      <c r="X59" s="418"/>
      <c r="Y59" s="418"/>
      <c r="Z59" s="418"/>
      <c r="AA59" s="418"/>
      <c r="AB59" s="418"/>
      <c r="AC59" s="418"/>
      <c r="AD59" s="418"/>
      <c r="AE59" s="418"/>
      <c r="AF59" s="418"/>
      <c r="AG59" s="419">
        <f>'05 - Vzduchotechnika'!J30</f>
        <v>0</v>
      </c>
      <c r="AH59" s="420"/>
      <c r="AI59" s="420"/>
      <c r="AJ59" s="420"/>
      <c r="AK59" s="420"/>
      <c r="AL59" s="420"/>
      <c r="AM59" s="420"/>
      <c r="AN59" s="419">
        <f t="shared" si="0"/>
        <v>0</v>
      </c>
      <c r="AO59" s="420"/>
      <c r="AP59" s="420"/>
      <c r="AQ59" s="80" t="s">
        <v>81</v>
      </c>
      <c r="AR59" s="77"/>
      <c r="AS59" s="86">
        <v>0</v>
      </c>
      <c r="AT59" s="87">
        <f t="shared" si="1"/>
        <v>0</v>
      </c>
      <c r="AU59" s="88">
        <f>'05 - Vzduchotechnika'!P81</f>
        <v>0</v>
      </c>
      <c r="AV59" s="87">
        <f>'05 - Vzduchotechnika'!J33</f>
        <v>0</v>
      </c>
      <c r="AW59" s="87">
        <f>'05 - Vzduchotechnika'!J34</f>
        <v>0</v>
      </c>
      <c r="AX59" s="87">
        <f>'05 - Vzduchotechnika'!J35</f>
        <v>0</v>
      </c>
      <c r="AY59" s="87">
        <f>'05 - Vzduchotechnika'!J36</f>
        <v>0</v>
      </c>
      <c r="AZ59" s="87">
        <f>'05 - Vzduchotechnika'!F33</f>
        <v>0</v>
      </c>
      <c r="BA59" s="87">
        <f>'05 - Vzduchotechnika'!F34</f>
        <v>0</v>
      </c>
      <c r="BB59" s="87">
        <f>'05 - Vzduchotechnika'!F35</f>
        <v>0</v>
      </c>
      <c r="BC59" s="87">
        <f>'05 - Vzduchotechnika'!F36</f>
        <v>0</v>
      </c>
      <c r="BD59" s="89">
        <f>'05 - Vzduchotechnika'!F37</f>
        <v>0</v>
      </c>
      <c r="BT59" s="85" t="s">
        <v>82</v>
      </c>
      <c r="BV59" s="85" t="s">
        <v>76</v>
      </c>
      <c r="BW59" s="85" t="s">
        <v>96</v>
      </c>
      <c r="BX59" s="85" t="s">
        <v>5</v>
      </c>
      <c r="CL59" s="85" t="s">
        <v>20</v>
      </c>
      <c r="CM59" s="85" t="s">
        <v>84</v>
      </c>
    </row>
    <row r="60" spans="1:91" s="2" customFormat="1" ht="30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5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D58:H58"/>
    <mergeCell ref="J58:AF58"/>
    <mergeCell ref="AN59:AP59"/>
    <mergeCell ref="AG59:AM59"/>
    <mergeCell ref="D59:H59"/>
    <mergeCell ref="J59:AF59"/>
    <mergeCell ref="D56:H56"/>
    <mergeCell ref="AG56:AM56"/>
    <mergeCell ref="AN56:AP56"/>
    <mergeCell ref="AN57:AP57"/>
    <mergeCell ref="D57:H57"/>
    <mergeCell ref="J57:AF57"/>
    <mergeCell ref="AG57:AM57"/>
    <mergeCell ref="D55:H55"/>
    <mergeCell ref="AG55:AM55"/>
    <mergeCell ref="J55:AF55"/>
    <mergeCell ref="AN55:AP55"/>
    <mergeCell ref="AG54:AM54"/>
    <mergeCell ref="AN54:AP54"/>
    <mergeCell ref="AS49:AT51"/>
    <mergeCell ref="AM50:AP50"/>
    <mergeCell ref="C52:G52"/>
    <mergeCell ref="AG52:AM52"/>
    <mergeCell ref="I52:AF52"/>
    <mergeCell ref="AN52:AP52"/>
  </mergeCells>
  <hyperlinks>
    <hyperlink ref="A55" location="'01 - Stavebně technická část'!C2" display="/"/>
    <hyperlink ref="A56" location="'02 - ZTI'!C2" display="/"/>
    <hyperlink ref="A57" location="'03 - ÚT'!C2" display="/"/>
    <hyperlink ref="A58" location="'04 - Elektroinstalace'!C2" display="/"/>
    <hyperlink ref="A59" location="'05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="85" zoomScaleNormal="85" workbookViewId="0">
      <selection activeCell="B9" sqref="B9"/>
    </sheetView>
  </sheetViews>
  <sheetFormatPr defaultRowHeight="15"/>
  <cols>
    <col min="1" max="1" width="30" style="352" customWidth="1"/>
    <col min="2" max="7" width="18.33203125" style="336" customWidth="1"/>
    <col min="8" max="256" width="9.33203125" style="337"/>
    <col min="257" max="257" width="30" style="337" customWidth="1"/>
    <col min="258" max="263" width="18.33203125" style="337" customWidth="1"/>
    <col min="264" max="512" width="9.33203125" style="337"/>
    <col min="513" max="513" width="30" style="337" customWidth="1"/>
    <col min="514" max="519" width="18.33203125" style="337" customWidth="1"/>
    <col min="520" max="768" width="9.33203125" style="337"/>
    <col min="769" max="769" width="30" style="337" customWidth="1"/>
    <col min="770" max="775" width="18.33203125" style="337" customWidth="1"/>
    <col min="776" max="1024" width="9.33203125" style="337"/>
    <col min="1025" max="1025" width="30" style="337" customWidth="1"/>
    <col min="1026" max="1031" width="18.33203125" style="337" customWidth="1"/>
    <col min="1032" max="1280" width="9.33203125" style="337"/>
    <col min="1281" max="1281" width="30" style="337" customWidth="1"/>
    <col min="1282" max="1287" width="18.33203125" style="337" customWidth="1"/>
    <col min="1288" max="1536" width="9.33203125" style="337"/>
    <col min="1537" max="1537" width="30" style="337" customWidth="1"/>
    <col min="1538" max="1543" width="18.33203125" style="337" customWidth="1"/>
    <col min="1544" max="1792" width="9.33203125" style="337"/>
    <col min="1793" max="1793" width="30" style="337" customWidth="1"/>
    <col min="1794" max="1799" width="18.33203125" style="337" customWidth="1"/>
    <col min="1800" max="2048" width="9.33203125" style="337"/>
    <col min="2049" max="2049" width="30" style="337" customWidth="1"/>
    <col min="2050" max="2055" width="18.33203125" style="337" customWidth="1"/>
    <col min="2056" max="2304" width="9.33203125" style="337"/>
    <col min="2305" max="2305" width="30" style="337" customWidth="1"/>
    <col min="2306" max="2311" width="18.33203125" style="337" customWidth="1"/>
    <col min="2312" max="2560" width="9.33203125" style="337"/>
    <col min="2561" max="2561" width="30" style="337" customWidth="1"/>
    <col min="2562" max="2567" width="18.33203125" style="337" customWidth="1"/>
    <col min="2568" max="2816" width="9.33203125" style="337"/>
    <col min="2817" max="2817" width="30" style="337" customWidth="1"/>
    <col min="2818" max="2823" width="18.33203125" style="337" customWidth="1"/>
    <col min="2824" max="3072" width="9.33203125" style="337"/>
    <col min="3073" max="3073" width="30" style="337" customWidth="1"/>
    <col min="3074" max="3079" width="18.33203125" style="337" customWidth="1"/>
    <col min="3080" max="3328" width="9.33203125" style="337"/>
    <col min="3329" max="3329" width="30" style="337" customWidth="1"/>
    <col min="3330" max="3335" width="18.33203125" style="337" customWidth="1"/>
    <col min="3336" max="3584" width="9.33203125" style="337"/>
    <col min="3585" max="3585" width="30" style="337" customWidth="1"/>
    <col min="3586" max="3591" width="18.33203125" style="337" customWidth="1"/>
    <col min="3592" max="3840" width="9.33203125" style="337"/>
    <col min="3841" max="3841" width="30" style="337" customWidth="1"/>
    <col min="3842" max="3847" width="18.33203125" style="337" customWidth="1"/>
    <col min="3848" max="4096" width="9.33203125" style="337"/>
    <col min="4097" max="4097" width="30" style="337" customWidth="1"/>
    <col min="4098" max="4103" width="18.33203125" style="337" customWidth="1"/>
    <col min="4104" max="4352" width="9.33203125" style="337"/>
    <col min="4353" max="4353" width="30" style="337" customWidth="1"/>
    <col min="4354" max="4359" width="18.33203125" style="337" customWidth="1"/>
    <col min="4360" max="4608" width="9.33203125" style="337"/>
    <col min="4609" max="4609" width="30" style="337" customWidth="1"/>
    <col min="4610" max="4615" width="18.33203125" style="337" customWidth="1"/>
    <col min="4616" max="4864" width="9.33203125" style="337"/>
    <col min="4865" max="4865" width="30" style="337" customWidth="1"/>
    <col min="4866" max="4871" width="18.33203125" style="337" customWidth="1"/>
    <col min="4872" max="5120" width="9.33203125" style="337"/>
    <col min="5121" max="5121" width="30" style="337" customWidth="1"/>
    <col min="5122" max="5127" width="18.33203125" style="337" customWidth="1"/>
    <col min="5128" max="5376" width="9.33203125" style="337"/>
    <col min="5377" max="5377" width="30" style="337" customWidth="1"/>
    <col min="5378" max="5383" width="18.33203125" style="337" customWidth="1"/>
    <col min="5384" max="5632" width="9.33203125" style="337"/>
    <col min="5633" max="5633" width="30" style="337" customWidth="1"/>
    <col min="5634" max="5639" width="18.33203125" style="337" customWidth="1"/>
    <col min="5640" max="5888" width="9.33203125" style="337"/>
    <col min="5889" max="5889" width="30" style="337" customWidth="1"/>
    <col min="5890" max="5895" width="18.33203125" style="337" customWidth="1"/>
    <col min="5896" max="6144" width="9.33203125" style="337"/>
    <col min="6145" max="6145" width="30" style="337" customWidth="1"/>
    <col min="6146" max="6151" width="18.33203125" style="337" customWidth="1"/>
    <col min="6152" max="6400" width="9.33203125" style="337"/>
    <col min="6401" max="6401" width="30" style="337" customWidth="1"/>
    <col min="6402" max="6407" width="18.33203125" style="337" customWidth="1"/>
    <col min="6408" max="6656" width="9.33203125" style="337"/>
    <col min="6657" max="6657" width="30" style="337" customWidth="1"/>
    <col min="6658" max="6663" width="18.33203125" style="337" customWidth="1"/>
    <col min="6664" max="6912" width="9.33203125" style="337"/>
    <col min="6913" max="6913" width="30" style="337" customWidth="1"/>
    <col min="6914" max="6919" width="18.33203125" style="337" customWidth="1"/>
    <col min="6920" max="7168" width="9.33203125" style="337"/>
    <col min="7169" max="7169" width="30" style="337" customWidth="1"/>
    <col min="7170" max="7175" width="18.33203125" style="337" customWidth="1"/>
    <col min="7176" max="7424" width="9.33203125" style="337"/>
    <col min="7425" max="7425" width="30" style="337" customWidth="1"/>
    <col min="7426" max="7431" width="18.33203125" style="337" customWidth="1"/>
    <col min="7432" max="7680" width="9.33203125" style="337"/>
    <col min="7681" max="7681" width="30" style="337" customWidth="1"/>
    <col min="7682" max="7687" width="18.33203125" style="337" customWidth="1"/>
    <col min="7688" max="7936" width="9.33203125" style="337"/>
    <col min="7937" max="7937" width="30" style="337" customWidth="1"/>
    <col min="7938" max="7943" width="18.33203125" style="337" customWidth="1"/>
    <col min="7944" max="8192" width="9.33203125" style="337"/>
    <col min="8193" max="8193" width="30" style="337" customWidth="1"/>
    <col min="8194" max="8199" width="18.33203125" style="337" customWidth="1"/>
    <col min="8200" max="8448" width="9.33203125" style="337"/>
    <col min="8449" max="8449" width="30" style="337" customWidth="1"/>
    <col min="8450" max="8455" width="18.33203125" style="337" customWidth="1"/>
    <col min="8456" max="8704" width="9.33203125" style="337"/>
    <col min="8705" max="8705" width="30" style="337" customWidth="1"/>
    <col min="8706" max="8711" width="18.33203125" style="337" customWidth="1"/>
    <col min="8712" max="8960" width="9.33203125" style="337"/>
    <col min="8961" max="8961" width="30" style="337" customWidth="1"/>
    <col min="8962" max="8967" width="18.33203125" style="337" customWidth="1"/>
    <col min="8968" max="9216" width="9.33203125" style="337"/>
    <col min="9217" max="9217" width="30" style="337" customWidth="1"/>
    <col min="9218" max="9223" width="18.33203125" style="337" customWidth="1"/>
    <col min="9224" max="9472" width="9.33203125" style="337"/>
    <col min="9473" max="9473" width="30" style="337" customWidth="1"/>
    <col min="9474" max="9479" width="18.33203125" style="337" customWidth="1"/>
    <col min="9480" max="9728" width="9.33203125" style="337"/>
    <col min="9729" max="9729" width="30" style="337" customWidth="1"/>
    <col min="9730" max="9735" width="18.33203125" style="337" customWidth="1"/>
    <col min="9736" max="9984" width="9.33203125" style="337"/>
    <col min="9985" max="9985" width="30" style="337" customWidth="1"/>
    <col min="9986" max="9991" width="18.33203125" style="337" customWidth="1"/>
    <col min="9992" max="10240" width="9.33203125" style="337"/>
    <col min="10241" max="10241" width="30" style="337" customWidth="1"/>
    <col min="10242" max="10247" width="18.33203125" style="337" customWidth="1"/>
    <col min="10248" max="10496" width="9.33203125" style="337"/>
    <col min="10497" max="10497" width="30" style="337" customWidth="1"/>
    <col min="10498" max="10503" width="18.33203125" style="337" customWidth="1"/>
    <col min="10504" max="10752" width="9.33203125" style="337"/>
    <col min="10753" max="10753" width="30" style="337" customWidth="1"/>
    <col min="10754" max="10759" width="18.33203125" style="337" customWidth="1"/>
    <col min="10760" max="11008" width="9.33203125" style="337"/>
    <col min="11009" max="11009" width="30" style="337" customWidth="1"/>
    <col min="11010" max="11015" width="18.33203125" style="337" customWidth="1"/>
    <col min="11016" max="11264" width="9.33203125" style="337"/>
    <col min="11265" max="11265" width="30" style="337" customWidth="1"/>
    <col min="11266" max="11271" width="18.33203125" style="337" customWidth="1"/>
    <col min="11272" max="11520" width="9.33203125" style="337"/>
    <col min="11521" max="11521" width="30" style="337" customWidth="1"/>
    <col min="11522" max="11527" width="18.33203125" style="337" customWidth="1"/>
    <col min="11528" max="11776" width="9.33203125" style="337"/>
    <col min="11777" max="11777" width="30" style="337" customWidth="1"/>
    <col min="11778" max="11783" width="18.33203125" style="337" customWidth="1"/>
    <col min="11784" max="12032" width="9.33203125" style="337"/>
    <col min="12033" max="12033" width="30" style="337" customWidth="1"/>
    <col min="12034" max="12039" width="18.33203125" style="337" customWidth="1"/>
    <col min="12040" max="12288" width="9.33203125" style="337"/>
    <col min="12289" max="12289" width="30" style="337" customWidth="1"/>
    <col min="12290" max="12295" width="18.33203125" style="337" customWidth="1"/>
    <col min="12296" max="12544" width="9.33203125" style="337"/>
    <col min="12545" max="12545" width="30" style="337" customWidth="1"/>
    <col min="12546" max="12551" width="18.33203125" style="337" customWidth="1"/>
    <col min="12552" max="12800" width="9.33203125" style="337"/>
    <col min="12801" max="12801" width="30" style="337" customWidth="1"/>
    <col min="12802" max="12807" width="18.33203125" style="337" customWidth="1"/>
    <col min="12808" max="13056" width="9.33203125" style="337"/>
    <col min="13057" max="13057" width="30" style="337" customWidth="1"/>
    <col min="13058" max="13063" width="18.33203125" style="337" customWidth="1"/>
    <col min="13064" max="13312" width="9.33203125" style="337"/>
    <col min="13313" max="13313" width="30" style="337" customWidth="1"/>
    <col min="13314" max="13319" width="18.33203125" style="337" customWidth="1"/>
    <col min="13320" max="13568" width="9.33203125" style="337"/>
    <col min="13569" max="13569" width="30" style="337" customWidth="1"/>
    <col min="13570" max="13575" width="18.33203125" style="337" customWidth="1"/>
    <col min="13576" max="13824" width="9.33203125" style="337"/>
    <col min="13825" max="13825" width="30" style="337" customWidth="1"/>
    <col min="13826" max="13831" width="18.33203125" style="337" customWidth="1"/>
    <col min="13832" max="14080" width="9.33203125" style="337"/>
    <col min="14081" max="14081" width="30" style="337" customWidth="1"/>
    <col min="14082" max="14087" width="18.33203125" style="337" customWidth="1"/>
    <col min="14088" max="14336" width="9.33203125" style="337"/>
    <col min="14337" max="14337" width="30" style="337" customWidth="1"/>
    <col min="14338" max="14343" width="18.33203125" style="337" customWidth="1"/>
    <col min="14344" max="14592" width="9.33203125" style="337"/>
    <col min="14593" max="14593" width="30" style="337" customWidth="1"/>
    <col min="14594" max="14599" width="18.33203125" style="337" customWidth="1"/>
    <col min="14600" max="14848" width="9.33203125" style="337"/>
    <col min="14849" max="14849" width="30" style="337" customWidth="1"/>
    <col min="14850" max="14855" width="18.33203125" style="337" customWidth="1"/>
    <col min="14856" max="15104" width="9.33203125" style="337"/>
    <col min="15105" max="15105" width="30" style="337" customWidth="1"/>
    <col min="15106" max="15111" width="18.33203125" style="337" customWidth="1"/>
    <col min="15112" max="15360" width="9.33203125" style="337"/>
    <col min="15361" max="15361" width="30" style="337" customWidth="1"/>
    <col min="15362" max="15367" width="18.33203125" style="337" customWidth="1"/>
    <col min="15368" max="15616" width="9.33203125" style="337"/>
    <col min="15617" max="15617" width="30" style="337" customWidth="1"/>
    <col min="15618" max="15623" width="18.33203125" style="337" customWidth="1"/>
    <col min="15624" max="15872" width="9.33203125" style="337"/>
    <col min="15873" max="15873" width="30" style="337" customWidth="1"/>
    <col min="15874" max="15879" width="18.33203125" style="337" customWidth="1"/>
    <col min="15880" max="16128" width="9.33203125" style="337"/>
    <col min="16129" max="16129" width="30" style="337" customWidth="1"/>
    <col min="16130" max="16135" width="18.33203125" style="337" customWidth="1"/>
    <col min="16136" max="16384" width="9.33203125" style="337"/>
  </cols>
  <sheetData>
    <row r="1" spans="1:7" ht="19.5" thickBot="1">
      <c r="A1" s="335" t="s">
        <v>1665</v>
      </c>
    </row>
    <row r="2" spans="1:7" s="341" customFormat="1" ht="30">
      <c r="A2" s="338" t="s">
        <v>1666</v>
      </c>
      <c r="B2" s="339" t="s">
        <v>1667</v>
      </c>
      <c r="C2" s="339" t="s">
        <v>1668</v>
      </c>
      <c r="D2" s="339" t="s">
        <v>1669</v>
      </c>
      <c r="E2" s="339" t="s">
        <v>1670</v>
      </c>
      <c r="F2" s="339" t="s">
        <v>1671</v>
      </c>
      <c r="G2" s="340" t="s">
        <v>1672</v>
      </c>
    </row>
    <row r="3" spans="1:7">
      <c r="A3" s="342" t="str">
        <f>'Výkaz výměr'!A2&amp;" "&amp;'Výkaz výměr'!B2</f>
        <v>1 - Větrání</v>
      </c>
      <c r="B3" s="343"/>
      <c r="C3" s="343"/>
      <c r="D3" s="343"/>
      <c r="E3" s="343"/>
      <c r="F3" s="343"/>
      <c r="G3" s="344"/>
    </row>
    <row r="4" spans="1:7" ht="15.75" thickBot="1">
      <c r="A4" s="342" t="str">
        <f>'Výkaz výměr'!A3&amp;" "&amp;'Výkaz výměr'!B3</f>
        <v>2 - chlazení</v>
      </c>
      <c r="B4" s="343"/>
      <c r="C4" s="343"/>
      <c r="D4" s="343"/>
      <c r="E4" s="343"/>
      <c r="F4" s="343"/>
      <c r="G4" s="344"/>
    </row>
    <row r="5" spans="1:7">
      <c r="A5" s="338"/>
      <c r="B5" s="339"/>
      <c r="C5" s="339"/>
      <c r="D5" s="339"/>
      <c r="E5" s="339"/>
      <c r="F5" s="339"/>
      <c r="G5" s="340"/>
    </row>
    <row r="6" spans="1:7">
      <c r="A6" s="345" t="s">
        <v>1673</v>
      </c>
      <c r="B6" s="346"/>
      <c r="C6" s="346"/>
      <c r="D6" s="346"/>
      <c r="E6" s="346"/>
      <c r="F6" s="346"/>
      <c r="G6" s="347"/>
    </row>
    <row r="7" spans="1:7">
      <c r="A7" s="345" t="s">
        <v>1674</v>
      </c>
      <c r="B7" s="346"/>
      <c r="C7" s="346"/>
      <c r="D7" s="346"/>
      <c r="E7" s="346"/>
      <c r="F7" s="346"/>
      <c r="G7" s="347"/>
    </row>
    <row r="8" spans="1:7">
      <c r="A8" s="345" t="s">
        <v>1675</v>
      </c>
      <c r="B8" s="346"/>
      <c r="C8" s="346"/>
      <c r="D8" s="346"/>
      <c r="E8" s="346"/>
      <c r="F8" s="346"/>
      <c r="G8" s="347"/>
    </row>
    <row r="9" spans="1:7" ht="30.75" thickBot="1">
      <c r="A9" s="348" t="s">
        <v>1676</v>
      </c>
      <c r="B9" s="349"/>
      <c r="C9" s="349"/>
      <c r="D9" s="349"/>
      <c r="E9" s="349"/>
      <c r="F9" s="349"/>
      <c r="G9" s="350"/>
    </row>
    <row r="11" spans="1:7">
      <c r="A11" s="351"/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topLeftCell="A23" zoomScale="85" zoomScaleNormal="85" workbookViewId="0">
      <selection activeCell="B9" sqref="B9"/>
    </sheetView>
  </sheetViews>
  <sheetFormatPr defaultRowHeight="15"/>
  <cols>
    <col min="1" max="1" width="7.1640625" style="407" customWidth="1"/>
    <col min="2" max="2" width="85.6640625" style="358" customWidth="1"/>
    <col min="3" max="3" width="6.6640625" style="354" hidden="1" customWidth="1"/>
    <col min="4" max="4" width="6.6640625" style="354" customWidth="1"/>
    <col min="5" max="5" width="6.6640625" style="355" customWidth="1"/>
    <col min="6" max="9" width="12.5" style="336" customWidth="1"/>
    <col min="10" max="10" width="3.1640625" style="337" customWidth="1"/>
    <col min="11" max="256" width="9.33203125" style="337"/>
    <col min="257" max="257" width="7.1640625" style="337" customWidth="1"/>
    <col min="258" max="258" width="85.6640625" style="337" customWidth="1"/>
    <col min="259" max="259" width="0" style="337" hidden="1" customWidth="1"/>
    <col min="260" max="261" width="6.6640625" style="337" customWidth="1"/>
    <col min="262" max="265" width="12.5" style="337" customWidth="1"/>
    <col min="266" max="266" width="3.1640625" style="337" customWidth="1"/>
    <col min="267" max="512" width="9.33203125" style="337"/>
    <col min="513" max="513" width="7.1640625" style="337" customWidth="1"/>
    <col min="514" max="514" width="85.6640625" style="337" customWidth="1"/>
    <col min="515" max="515" width="0" style="337" hidden="1" customWidth="1"/>
    <col min="516" max="517" width="6.6640625" style="337" customWidth="1"/>
    <col min="518" max="521" width="12.5" style="337" customWidth="1"/>
    <col min="522" max="522" width="3.1640625" style="337" customWidth="1"/>
    <col min="523" max="768" width="9.33203125" style="337"/>
    <col min="769" max="769" width="7.1640625" style="337" customWidth="1"/>
    <col min="770" max="770" width="85.6640625" style="337" customWidth="1"/>
    <col min="771" max="771" width="0" style="337" hidden="1" customWidth="1"/>
    <col min="772" max="773" width="6.6640625" style="337" customWidth="1"/>
    <col min="774" max="777" width="12.5" style="337" customWidth="1"/>
    <col min="778" max="778" width="3.1640625" style="337" customWidth="1"/>
    <col min="779" max="1024" width="9.33203125" style="337"/>
    <col min="1025" max="1025" width="7.1640625" style="337" customWidth="1"/>
    <col min="1026" max="1026" width="85.6640625" style="337" customWidth="1"/>
    <col min="1027" max="1027" width="0" style="337" hidden="1" customWidth="1"/>
    <col min="1028" max="1029" width="6.6640625" style="337" customWidth="1"/>
    <col min="1030" max="1033" width="12.5" style="337" customWidth="1"/>
    <col min="1034" max="1034" width="3.1640625" style="337" customWidth="1"/>
    <col min="1035" max="1280" width="9.33203125" style="337"/>
    <col min="1281" max="1281" width="7.1640625" style="337" customWidth="1"/>
    <col min="1282" max="1282" width="85.6640625" style="337" customWidth="1"/>
    <col min="1283" max="1283" width="0" style="337" hidden="1" customWidth="1"/>
    <col min="1284" max="1285" width="6.6640625" style="337" customWidth="1"/>
    <col min="1286" max="1289" width="12.5" style="337" customWidth="1"/>
    <col min="1290" max="1290" width="3.1640625" style="337" customWidth="1"/>
    <col min="1291" max="1536" width="9.33203125" style="337"/>
    <col min="1537" max="1537" width="7.1640625" style="337" customWidth="1"/>
    <col min="1538" max="1538" width="85.6640625" style="337" customWidth="1"/>
    <col min="1539" max="1539" width="0" style="337" hidden="1" customWidth="1"/>
    <col min="1540" max="1541" width="6.6640625" style="337" customWidth="1"/>
    <col min="1542" max="1545" width="12.5" style="337" customWidth="1"/>
    <col min="1546" max="1546" width="3.1640625" style="337" customWidth="1"/>
    <col min="1547" max="1792" width="9.33203125" style="337"/>
    <col min="1793" max="1793" width="7.1640625" style="337" customWidth="1"/>
    <col min="1794" max="1794" width="85.6640625" style="337" customWidth="1"/>
    <col min="1795" max="1795" width="0" style="337" hidden="1" customWidth="1"/>
    <col min="1796" max="1797" width="6.6640625" style="337" customWidth="1"/>
    <col min="1798" max="1801" width="12.5" style="337" customWidth="1"/>
    <col min="1802" max="1802" width="3.1640625" style="337" customWidth="1"/>
    <col min="1803" max="2048" width="9.33203125" style="337"/>
    <col min="2049" max="2049" width="7.1640625" style="337" customWidth="1"/>
    <col min="2050" max="2050" width="85.6640625" style="337" customWidth="1"/>
    <col min="2051" max="2051" width="0" style="337" hidden="1" customWidth="1"/>
    <col min="2052" max="2053" width="6.6640625" style="337" customWidth="1"/>
    <col min="2054" max="2057" width="12.5" style="337" customWidth="1"/>
    <col min="2058" max="2058" width="3.1640625" style="337" customWidth="1"/>
    <col min="2059" max="2304" width="9.33203125" style="337"/>
    <col min="2305" max="2305" width="7.1640625" style="337" customWidth="1"/>
    <col min="2306" max="2306" width="85.6640625" style="337" customWidth="1"/>
    <col min="2307" max="2307" width="0" style="337" hidden="1" customWidth="1"/>
    <col min="2308" max="2309" width="6.6640625" style="337" customWidth="1"/>
    <col min="2310" max="2313" width="12.5" style="337" customWidth="1"/>
    <col min="2314" max="2314" width="3.1640625" style="337" customWidth="1"/>
    <col min="2315" max="2560" width="9.33203125" style="337"/>
    <col min="2561" max="2561" width="7.1640625" style="337" customWidth="1"/>
    <col min="2562" max="2562" width="85.6640625" style="337" customWidth="1"/>
    <col min="2563" max="2563" width="0" style="337" hidden="1" customWidth="1"/>
    <col min="2564" max="2565" width="6.6640625" style="337" customWidth="1"/>
    <col min="2566" max="2569" width="12.5" style="337" customWidth="1"/>
    <col min="2570" max="2570" width="3.1640625" style="337" customWidth="1"/>
    <col min="2571" max="2816" width="9.33203125" style="337"/>
    <col min="2817" max="2817" width="7.1640625" style="337" customWidth="1"/>
    <col min="2818" max="2818" width="85.6640625" style="337" customWidth="1"/>
    <col min="2819" max="2819" width="0" style="337" hidden="1" customWidth="1"/>
    <col min="2820" max="2821" width="6.6640625" style="337" customWidth="1"/>
    <col min="2822" max="2825" width="12.5" style="337" customWidth="1"/>
    <col min="2826" max="2826" width="3.1640625" style="337" customWidth="1"/>
    <col min="2827" max="3072" width="9.33203125" style="337"/>
    <col min="3073" max="3073" width="7.1640625" style="337" customWidth="1"/>
    <col min="3074" max="3074" width="85.6640625" style="337" customWidth="1"/>
    <col min="3075" max="3075" width="0" style="337" hidden="1" customWidth="1"/>
    <col min="3076" max="3077" width="6.6640625" style="337" customWidth="1"/>
    <col min="3078" max="3081" width="12.5" style="337" customWidth="1"/>
    <col min="3082" max="3082" width="3.1640625" style="337" customWidth="1"/>
    <col min="3083" max="3328" width="9.33203125" style="337"/>
    <col min="3329" max="3329" width="7.1640625" style="337" customWidth="1"/>
    <col min="3330" max="3330" width="85.6640625" style="337" customWidth="1"/>
    <col min="3331" max="3331" width="0" style="337" hidden="1" customWidth="1"/>
    <col min="3332" max="3333" width="6.6640625" style="337" customWidth="1"/>
    <col min="3334" max="3337" width="12.5" style="337" customWidth="1"/>
    <col min="3338" max="3338" width="3.1640625" style="337" customWidth="1"/>
    <col min="3339" max="3584" width="9.33203125" style="337"/>
    <col min="3585" max="3585" width="7.1640625" style="337" customWidth="1"/>
    <col min="3586" max="3586" width="85.6640625" style="337" customWidth="1"/>
    <col min="3587" max="3587" width="0" style="337" hidden="1" customWidth="1"/>
    <col min="3588" max="3589" width="6.6640625" style="337" customWidth="1"/>
    <col min="3590" max="3593" width="12.5" style="337" customWidth="1"/>
    <col min="3594" max="3594" width="3.1640625" style="337" customWidth="1"/>
    <col min="3595" max="3840" width="9.33203125" style="337"/>
    <col min="3841" max="3841" width="7.1640625" style="337" customWidth="1"/>
    <col min="3842" max="3842" width="85.6640625" style="337" customWidth="1"/>
    <col min="3843" max="3843" width="0" style="337" hidden="1" customWidth="1"/>
    <col min="3844" max="3845" width="6.6640625" style="337" customWidth="1"/>
    <col min="3846" max="3849" width="12.5" style="337" customWidth="1"/>
    <col min="3850" max="3850" width="3.1640625" style="337" customWidth="1"/>
    <col min="3851" max="4096" width="9.33203125" style="337"/>
    <col min="4097" max="4097" width="7.1640625" style="337" customWidth="1"/>
    <col min="4098" max="4098" width="85.6640625" style="337" customWidth="1"/>
    <col min="4099" max="4099" width="0" style="337" hidden="1" customWidth="1"/>
    <col min="4100" max="4101" width="6.6640625" style="337" customWidth="1"/>
    <col min="4102" max="4105" width="12.5" style="337" customWidth="1"/>
    <col min="4106" max="4106" width="3.1640625" style="337" customWidth="1"/>
    <col min="4107" max="4352" width="9.33203125" style="337"/>
    <col min="4353" max="4353" width="7.1640625" style="337" customWidth="1"/>
    <col min="4354" max="4354" width="85.6640625" style="337" customWidth="1"/>
    <col min="4355" max="4355" width="0" style="337" hidden="1" customWidth="1"/>
    <col min="4356" max="4357" width="6.6640625" style="337" customWidth="1"/>
    <col min="4358" max="4361" width="12.5" style="337" customWidth="1"/>
    <col min="4362" max="4362" width="3.1640625" style="337" customWidth="1"/>
    <col min="4363" max="4608" width="9.33203125" style="337"/>
    <col min="4609" max="4609" width="7.1640625" style="337" customWidth="1"/>
    <col min="4610" max="4610" width="85.6640625" style="337" customWidth="1"/>
    <col min="4611" max="4611" width="0" style="337" hidden="1" customWidth="1"/>
    <col min="4612" max="4613" width="6.6640625" style="337" customWidth="1"/>
    <col min="4614" max="4617" width="12.5" style="337" customWidth="1"/>
    <col min="4618" max="4618" width="3.1640625" style="337" customWidth="1"/>
    <col min="4619" max="4864" width="9.33203125" style="337"/>
    <col min="4865" max="4865" width="7.1640625" style="337" customWidth="1"/>
    <col min="4866" max="4866" width="85.6640625" style="337" customWidth="1"/>
    <col min="4867" max="4867" width="0" style="337" hidden="1" customWidth="1"/>
    <col min="4868" max="4869" width="6.6640625" style="337" customWidth="1"/>
    <col min="4870" max="4873" width="12.5" style="337" customWidth="1"/>
    <col min="4874" max="4874" width="3.1640625" style="337" customWidth="1"/>
    <col min="4875" max="5120" width="9.33203125" style="337"/>
    <col min="5121" max="5121" width="7.1640625" style="337" customWidth="1"/>
    <col min="5122" max="5122" width="85.6640625" style="337" customWidth="1"/>
    <col min="5123" max="5123" width="0" style="337" hidden="1" customWidth="1"/>
    <col min="5124" max="5125" width="6.6640625" style="337" customWidth="1"/>
    <col min="5126" max="5129" width="12.5" style="337" customWidth="1"/>
    <col min="5130" max="5130" width="3.1640625" style="337" customWidth="1"/>
    <col min="5131" max="5376" width="9.33203125" style="337"/>
    <col min="5377" max="5377" width="7.1640625" style="337" customWidth="1"/>
    <col min="5378" max="5378" width="85.6640625" style="337" customWidth="1"/>
    <col min="5379" max="5379" width="0" style="337" hidden="1" customWidth="1"/>
    <col min="5380" max="5381" width="6.6640625" style="337" customWidth="1"/>
    <col min="5382" max="5385" width="12.5" style="337" customWidth="1"/>
    <col min="5386" max="5386" width="3.1640625" style="337" customWidth="1"/>
    <col min="5387" max="5632" width="9.33203125" style="337"/>
    <col min="5633" max="5633" width="7.1640625" style="337" customWidth="1"/>
    <col min="5634" max="5634" width="85.6640625" style="337" customWidth="1"/>
    <col min="5635" max="5635" width="0" style="337" hidden="1" customWidth="1"/>
    <col min="5636" max="5637" width="6.6640625" style="337" customWidth="1"/>
    <col min="5638" max="5641" width="12.5" style="337" customWidth="1"/>
    <col min="5642" max="5642" width="3.1640625" style="337" customWidth="1"/>
    <col min="5643" max="5888" width="9.33203125" style="337"/>
    <col min="5889" max="5889" width="7.1640625" style="337" customWidth="1"/>
    <col min="5890" max="5890" width="85.6640625" style="337" customWidth="1"/>
    <col min="5891" max="5891" width="0" style="337" hidden="1" customWidth="1"/>
    <col min="5892" max="5893" width="6.6640625" style="337" customWidth="1"/>
    <col min="5894" max="5897" width="12.5" style="337" customWidth="1"/>
    <col min="5898" max="5898" width="3.1640625" style="337" customWidth="1"/>
    <col min="5899" max="6144" width="9.33203125" style="337"/>
    <col min="6145" max="6145" width="7.1640625" style="337" customWidth="1"/>
    <col min="6146" max="6146" width="85.6640625" style="337" customWidth="1"/>
    <col min="6147" max="6147" width="0" style="337" hidden="1" customWidth="1"/>
    <col min="6148" max="6149" width="6.6640625" style="337" customWidth="1"/>
    <col min="6150" max="6153" width="12.5" style="337" customWidth="1"/>
    <col min="6154" max="6154" width="3.1640625" style="337" customWidth="1"/>
    <col min="6155" max="6400" width="9.33203125" style="337"/>
    <col min="6401" max="6401" width="7.1640625" style="337" customWidth="1"/>
    <col min="6402" max="6402" width="85.6640625" style="337" customWidth="1"/>
    <col min="6403" max="6403" width="0" style="337" hidden="1" customWidth="1"/>
    <col min="6404" max="6405" width="6.6640625" style="337" customWidth="1"/>
    <col min="6406" max="6409" width="12.5" style="337" customWidth="1"/>
    <col min="6410" max="6410" width="3.1640625" style="337" customWidth="1"/>
    <col min="6411" max="6656" width="9.33203125" style="337"/>
    <col min="6657" max="6657" width="7.1640625" style="337" customWidth="1"/>
    <col min="6658" max="6658" width="85.6640625" style="337" customWidth="1"/>
    <col min="6659" max="6659" width="0" style="337" hidden="1" customWidth="1"/>
    <col min="6660" max="6661" width="6.6640625" style="337" customWidth="1"/>
    <col min="6662" max="6665" width="12.5" style="337" customWidth="1"/>
    <col min="6666" max="6666" width="3.1640625" style="337" customWidth="1"/>
    <col min="6667" max="6912" width="9.33203125" style="337"/>
    <col min="6913" max="6913" width="7.1640625" style="337" customWidth="1"/>
    <col min="6914" max="6914" width="85.6640625" style="337" customWidth="1"/>
    <col min="6915" max="6915" width="0" style="337" hidden="1" customWidth="1"/>
    <col min="6916" max="6917" width="6.6640625" style="337" customWidth="1"/>
    <col min="6918" max="6921" width="12.5" style="337" customWidth="1"/>
    <col min="6922" max="6922" width="3.1640625" style="337" customWidth="1"/>
    <col min="6923" max="7168" width="9.33203125" style="337"/>
    <col min="7169" max="7169" width="7.1640625" style="337" customWidth="1"/>
    <col min="7170" max="7170" width="85.6640625" style="337" customWidth="1"/>
    <col min="7171" max="7171" width="0" style="337" hidden="1" customWidth="1"/>
    <col min="7172" max="7173" width="6.6640625" style="337" customWidth="1"/>
    <col min="7174" max="7177" width="12.5" style="337" customWidth="1"/>
    <col min="7178" max="7178" width="3.1640625" style="337" customWidth="1"/>
    <col min="7179" max="7424" width="9.33203125" style="337"/>
    <col min="7425" max="7425" width="7.1640625" style="337" customWidth="1"/>
    <col min="7426" max="7426" width="85.6640625" style="337" customWidth="1"/>
    <col min="7427" max="7427" width="0" style="337" hidden="1" customWidth="1"/>
    <col min="7428" max="7429" width="6.6640625" style="337" customWidth="1"/>
    <col min="7430" max="7433" width="12.5" style="337" customWidth="1"/>
    <col min="7434" max="7434" width="3.1640625" style="337" customWidth="1"/>
    <col min="7435" max="7680" width="9.33203125" style="337"/>
    <col min="7681" max="7681" width="7.1640625" style="337" customWidth="1"/>
    <col min="7682" max="7682" width="85.6640625" style="337" customWidth="1"/>
    <col min="7683" max="7683" width="0" style="337" hidden="1" customWidth="1"/>
    <col min="7684" max="7685" width="6.6640625" style="337" customWidth="1"/>
    <col min="7686" max="7689" width="12.5" style="337" customWidth="1"/>
    <col min="7690" max="7690" width="3.1640625" style="337" customWidth="1"/>
    <col min="7691" max="7936" width="9.33203125" style="337"/>
    <col min="7937" max="7937" width="7.1640625" style="337" customWidth="1"/>
    <col min="7938" max="7938" width="85.6640625" style="337" customWidth="1"/>
    <col min="7939" max="7939" width="0" style="337" hidden="1" customWidth="1"/>
    <col min="7940" max="7941" width="6.6640625" style="337" customWidth="1"/>
    <col min="7942" max="7945" width="12.5" style="337" customWidth="1"/>
    <col min="7946" max="7946" width="3.1640625" style="337" customWidth="1"/>
    <col min="7947" max="8192" width="9.33203125" style="337"/>
    <col min="8193" max="8193" width="7.1640625" style="337" customWidth="1"/>
    <col min="8194" max="8194" width="85.6640625" style="337" customWidth="1"/>
    <col min="8195" max="8195" width="0" style="337" hidden="1" customWidth="1"/>
    <col min="8196" max="8197" width="6.6640625" style="337" customWidth="1"/>
    <col min="8198" max="8201" width="12.5" style="337" customWidth="1"/>
    <col min="8202" max="8202" width="3.1640625" style="337" customWidth="1"/>
    <col min="8203" max="8448" width="9.33203125" style="337"/>
    <col min="8449" max="8449" width="7.1640625" style="337" customWidth="1"/>
    <col min="8450" max="8450" width="85.6640625" style="337" customWidth="1"/>
    <col min="8451" max="8451" width="0" style="337" hidden="1" customWidth="1"/>
    <col min="8452" max="8453" width="6.6640625" style="337" customWidth="1"/>
    <col min="8454" max="8457" width="12.5" style="337" customWidth="1"/>
    <col min="8458" max="8458" width="3.1640625" style="337" customWidth="1"/>
    <col min="8459" max="8704" width="9.33203125" style="337"/>
    <col min="8705" max="8705" width="7.1640625" style="337" customWidth="1"/>
    <col min="8706" max="8706" width="85.6640625" style="337" customWidth="1"/>
    <col min="8707" max="8707" width="0" style="337" hidden="1" customWidth="1"/>
    <col min="8708" max="8709" width="6.6640625" style="337" customWidth="1"/>
    <col min="8710" max="8713" width="12.5" style="337" customWidth="1"/>
    <col min="8714" max="8714" width="3.1640625" style="337" customWidth="1"/>
    <col min="8715" max="8960" width="9.33203125" style="337"/>
    <col min="8961" max="8961" width="7.1640625" style="337" customWidth="1"/>
    <col min="8962" max="8962" width="85.6640625" style="337" customWidth="1"/>
    <col min="8963" max="8963" width="0" style="337" hidden="1" customWidth="1"/>
    <col min="8964" max="8965" width="6.6640625" style="337" customWidth="1"/>
    <col min="8966" max="8969" width="12.5" style="337" customWidth="1"/>
    <col min="8970" max="8970" width="3.1640625" style="337" customWidth="1"/>
    <col min="8971" max="9216" width="9.33203125" style="337"/>
    <col min="9217" max="9217" width="7.1640625" style="337" customWidth="1"/>
    <col min="9218" max="9218" width="85.6640625" style="337" customWidth="1"/>
    <col min="9219" max="9219" width="0" style="337" hidden="1" customWidth="1"/>
    <col min="9220" max="9221" width="6.6640625" style="337" customWidth="1"/>
    <col min="9222" max="9225" width="12.5" style="337" customWidth="1"/>
    <col min="9226" max="9226" width="3.1640625" style="337" customWidth="1"/>
    <col min="9227" max="9472" width="9.33203125" style="337"/>
    <col min="9473" max="9473" width="7.1640625" style="337" customWidth="1"/>
    <col min="9474" max="9474" width="85.6640625" style="337" customWidth="1"/>
    <col min="9475" max="9475" width="0" style="337" hidden="1" customWidth="1"/>
    <col min="9476" max="9477" width="6.6640625" style="337" customWidth="1"/>
    <col min="9478" max="9481" width="12.5" style="337" customWidth="1"/>
    <col min="9482" max="9482" width="3.1640625" style="337" customWidth="1"/>
    <col min="9483" max="9728" width="9.33203125" style="337"/>
    <col min="9729" max="9729" width="7.1640625" style="337" customWidth="1"/>
    <col min="9730" max="9730" width="85.6640625" style="337" customWidth="1"/>
    <col min="9731" max="9731" width="0" style="337" hidden="1" customWidth="1"/>
    <col min="9732" max="9733" width="6.6640625" style="337" customWidth="1"/>
    <col min="9734" max="9737" width="12.5" style="337" customWidth="1"/>
    <col min="9738" max="9738" width="3.1640625" style="337" customWidth="1"/>
    <col min="9739" max="9984" width="9.33203125" style="337"/>
    <col min="9985" max="9985" width="7.1640625" style="337" customWidth="1"/>
    <col min="9986" max="9986" width="85.6640625" style="337" customWidth="1"/>
    <col min="9987" max="9987" width="0" style="337" hidden="1" customWidth="1"/>
    <col min="9988" max="9989" width="6.6640625" style="337" customWidth="1"/>
    <col min="9990" max="9993" width="12.5" style="337" customWidth="1"/>
    <col min="9994" max="9994" width="3.1640625" style="337" customWidth="1"/>
    <col min="9995" max="10240" width="9.33203125" style="337"/>
    <col min="10241" max="10241" width="7.1640625" style="337" customWidth="1"/>
    <col min="10242" max="10242" width="85.6640625" style="337" customWidth="1"/>
    <col min="10243" max="10243" width="0" style="337" hidden="1" customWidth="1"/>
    <col min="10244" max="10245" width="6.6640625" style="337" customWidth="1"/>
    <col min="10246" max="10249" width="12.5" style="337" customWidth="1"/>
    <col min="10250" max="10250" width="3.1640625" style="337" customWidth="1"/>
    <col min="10251" max="10496" width="9.33203125" style="337"/>
    <col min="10497" max="10497" width="7.1640625" style="337" customWidth="1"/>
    <col min="10498" max="10498" width="85.6640625" style="337" customWidth="1"/>
    <col min="10499" max="10499" width="0" style="337" hidden="1" customWidth="1"/>
    <col min="10500" max="10501" width="6.6640625" style="337" customWidth="1"/>
    <col min="10502" max="10505" width="12.5" style="337" customWidth="1"/>
    <col min="10506" max="10506" width="3.1640625" style="337" customWidth="1"/>
    <col min="10507" max="10752" width="9.33203125" style="337"/>
    <col min="10753" max="10753" width="7.1640625" style="337" customWidth="1"/>
    <col min="10754" max="10754" width="85.6640625" style="337" customWidth="1"/>
    <col min="10755" max="10755" width="0" style="337" hidden="1" customWidth="1"/>
    <col min="10756" max="10757" width="6.6640625" style="337" customWidth="1"/>
    <col min="10758" max="10761" width="12.5" style="337" customWidth="1"/>
    <col min="10762" max="10762" width="3.1640625" style="337" customWidth="1"/>
    <col min="10763" max="11008" width="9.33203125" style="337"/>
    <col min="11009" max="11009" width="7.1640625" style="337" customWidth="1"/>
    <col min="11010" max="11010" width="85.6640625" style="337" customWidth="1"/>
    <col min="11011" max="11011" width="0" style="337" hidden="1" customWidth="1"/>
    <col min="11012" max="11013" width="6.6640625" style="337" customWidth="1"/>
    <col min="11014" max="11017" width="12.5" style="337" customWidth="1"/>
    <col min="11018" max="11018" width="3.1640625" style="337" customWidth="1"/>
    <col min="11019" max="11264" width="9.33203125" style="337"/>
    <col min="11265" max="11265" width="7.1640625" style="337" customWidth="1"/>
    <col min="11266" max="11266" width="85.6640625" style="337" customWidth="1"/>
    <col min="11267" max="11267" width="0" style="337" hidden="1" customWidth="1"/>
    <col min="11268" max="11269" width="6.6640625" style="337" customWidth="1"/>
    <col min="11270" max="11273" width="12.5" style="337" customWidth="1"/>
    <col min="11274" max="11274" width="3.1640625" style="337" customWidth="1"/>
    <col min="11275" max="11520" width="9.33203125" style="337"/>
    <col min="11521" max="11521" width="7.1640625" style="337" customWidth="1"/>
    <col min="11522" max="11522" width="85.6640625" style="337" customWidth="1"/>
    <col min="11523" max="11523" width="0" style="337" hidden="1" customWidth="1"/>
    <col min="11524" max="11525" width="6.6640625" style="337" customWidth="1"/>
    <col min="11526" max="11529" width="12.5" style="337" customWidth="1"/>
    <col min="11530" max="11530" width="3.1640625" style="337" customWidth="1"/>
    <col min="11531" max="11776" width="9.33203125" style="337"/>
    <col min="11777" max="11777" width="7.1640625" style="337" customWidth="1"/>
    <col min="11778" max="11778" width="85.6640625" style="337" customWidth="1"/>
    <col min="11779" max="11779" width="0" style="337" hidden="1" customWidth="1"/>
    <col min="11780" max="11781" width="6.6640625" style="337" customWidth="1"/>
    <col min="11782" max="11785" width="12.5" style="337" customWidth="1"/>
    <col min="11786" max="11786" width="3.1640625" style="337" customWidth="1"/>
    <col min="11787" max="12032" width="9.33203125" style="337"/>
    <col min="12033" max="12033" width="7.1640625" style="337" customWidth="1"/>
    <col min="12034" max="12034" width="85.6640625" style="337" customWidth="1"/>
    <col min="12035" max="12035" width="0" style="337" hidden="1" customWidth="1"/>
    <col min="12036" max="12037" width="6.6640625" style="337" customWidth="1"/>
    <col min="12038" max="12041" width="12.5" style="337" customWidth="1"/>
    <col min="12042" max="12042" width="3.1640625" style="337" customWidth="1"/>
    <col min="12043" max="12288" width="9.33203125" style="337"/>
    <col min="12289" max="12289" width="7.1640625" style="337" customWidth="1"/>
    <col min="12290" max="12290" width="85.6640625" style="337" customWidth="1"/>
    <col min="12291" max="12291" width="0" style="337" hidden="1" customWidth="1"/>
    <col min="12292" max="12293" width="6.6640625" style="337" customWidth="1"/>
    <col min="12294" max="12297" width="12.5" style="337" customWidth="1"/>
    <col min="12298" max="12298" width="3.1640625" style="337" customWidth="1"/>
    <col min="12299" max="12544" width="9.33203125" style="337"/>
    <col min="12545" max="12545" width="7.1640625" style="337" customWidth="1"/>
    <col min="12546" max="12546" width="85.6640625" style="337" customWidth="1"/>
    <col min="12547" max="12547" width="0" style="337" hidden="1" customWidth="1"/>
    <col min="12548" max="12549" width="6.6640625" style="337" customWidth="1"/>
    <col min="12550" max="12553" width="12.5" style="337" customWidth="1"/>
    <col min="12554" max="12554" width="3.1640625" style="337" customWidth="1"/>
    <col min="12555" max="12800" width="9.33203125" style="337"/>
    <col min="12801" max="12801" width="7.1640625" style="337" customWidth="1"/>
    <col min="12802" max="12802" width="85.6640625" style="337" customWidth="1"/>
    <col min="12803" max="12803" width="0" style="337" hidden="1" customWidth="1"/>
    <col min="12804" max="12805" width="6.6640625" style="337" customWidth="1"/>
    <col min="12806" max="12809" width="12.5" style="337" customWidth="1"/>
    <col min="12810" max="12810" width="3.1640625" style="337" customWidth="1"/>
    <col min="12811" max="13056" width="9.33203125" style="337"/>
    <col min="13057" max="13057" width="7.1640625" style="337" customWidth="1"/>
    <col min="13058" max="13058" width="85.6640625" style="337" customWidth="1"/>
    <col min="13059" max="13059" width="0" style="337" hidden="1" customWidth="1"/>
    <col min="13060" max="13061" width="6.6640625" style="337" customWidth="1"/>
    <col min="13062" max="13065" width="12.5" style="337" customWidth="1"/>
    <col min="13066" max="13066" width="3.1640625" style="337" customWidth="1"/>
    <col min="13067" max="13312" width="9.33203125" style="337"/>
    <col min="13313" max="13313" width="7.1640625" style="337" customWidth="1"/>
    <col min="13314" max="13314" width="85.6640625" style="337" customWidth="1"/>
    <col min="13315" max="13315" width="0" style="337" hidden="1" customWidth="1"/>
    <col min="13316" max="13317" width="6.6640625" style="337" customWidth="1"/>
    <col min="13318" max="13321" width="12.5" style="337" customWidth="1"/>
    <col min="13322" max="13322" width="3.1640625" style="337" customWidth="1"/>
    <col min="13323" max="13568" width="9.33203125" style="337"/>
    <col min="13569" max="13569" width="7.1640625" style="337" customWidth="1"/>
    <col min="13570" max="13570" width="85.6640625" style="337" customWidth="1"/>
    <col min="13571" max="13571" width="0" style="337" hidden="1" customWidth="1"/>
    <col min="13572" max="13573" width="6.6640625" style="337" customWidth="1"/>
    <col min="13574" max="13577" width="12.5" style="337" customWidth="1"/>
    <col min="13578" max="13578" width="3.1640625" style="337" customWidth="1"/>
    <col min="13579" max="13824" width="9.33203125" style="337"/>
    <col min="13825" max="13825" width="7.1640625" style="337" customWidth="1"/>
    <col min="13826" max="13826" width="85.6640625" style="337" customWidth="1"/>
    <col min="13827" max="13827" width="0" style="337" hidden="1" customWidth="1"/>
    <col min="13828" max="13829" width="6.6640625" style="337" customWidth="1"/>
    <col min="13830" max="13833" width="12.5" style="337" customWidth="1"/>
    <col min="13834" max="13834" width="3.1640625" style="337" customWidth="1"/>
    <col min="13835" max="14080" width="9.33203125" style="337"/>
    <col min="14081" max="14081" width="7.1640625" style="337" customWidth="1"/>
    <col min="14082" max="14082" width="85.6640625" style="337" customWidth="1"/>
    <col min="14083" max="14083" width="0" style="337" hidden="1" customWidth="1"/>
    <col min="14084" max="14085" width="6.6640625" style="337" customWidth="1"/>
    <col min="14086" max="14089" width="12.5" style="337" customWidth="1"/>
    <col min="14090" max="14090" width="3.1640625" style="337" customWidth="1"/>
    <col min="14091" max="14336" width="9.33203125" style="337"/>
    <col min="14337" max="14337" width="7.1640625" style="337" customWidth="1"/>
    <col min="14338" max="14338" width="85.6640625" style="337" customWidth="1"/>
    <col min="14339" max="14339" width="0" style="337" hidden="1" customWidth="1"/>
    <col min="14340" max="14341" width="6.6640625" style="337" customWidth="1"/>
    <col min="14342" max="14345" width="12.5" style="337" customWidth="1"/>
    <col min="14346" max="14346" width="3.1640625" style="337" customWidth="1"/>
    <col min="14347" max="14592" width="9.33203125" style="337"/>
    <col min="14593" max="14593" width="7.1640625" style="337" customWidth="1"/>
    <col min="14594" max="14594" width="85.6640625" style="337" customWidth="1"/>
    <col min="14595" max="14595" width="0" style="337" hidden="1" customWidth="1"/>
    <col min="14596" max="14597" width="6.6640625" style="337" customWidth="1"/>
    <col min="14598" max="14601" width="12.5" style="337" customWidth="1"/>
    <col min="14602" max="14602" width="3.1640625" style="337" customWidth="1"/>
    <col min="14603" max="14848" width="9.33203125" style="337"/>
    <col min="14849" max="14849" width="7.1640625" style="337" customWidth="1"/>
    <col min="14850" max="14850" width="85.6640625" style="337" customWidth="1"/>
    <col min="14851" max="14851" width="0" style="337" hidden="1" customWidth="1"/>
    <col min="14852" max="14853" width="6.6640625" style="337" customWidth="1"/>
    <col min="14854" max="14857" width="12.5" style="337" customWidth="1"/>
    <col min="14858" max="14858" width="3.1640625" style="337" customWidth="1"/>
    <col min="14859" max="15104" width="9.33203125" style="337"/>
    <col min="15105" max="15105" width="7.1640625" style="337" customWidth="1"/>
    <col min="15106" max="15106" width="85.6640625" style="337" customWidth="1"/>
    <col min="15107" max="15107" width="0" style="337" hidden="1" customWidth="1"/>
    <col min="15108" max="15109" width="6.6640625" style="337" customWidth="1"/>
    <col min="15110" max="15113" width="12.5" style="337" customWidth="1"/>
    <col min="15114" max="15114" width="3.1640625" style="337" customWidth="1"/>
    <col min="15115" max="15360" width="9.33203125" style="337"/>
    <col min="15361" max="15361" width="7.1640625" style="337" customWidth="1"/>
    <col min="15362" max="15362" width="85.6640625" style="337" customWidth="1"/>
    <col min="15363" max="15363" width="0" style="337" hidden="1" customWidth="1"/>
    <col min="15364" max="15365" width="6.6640625" style="337" customWidth="1"/>
    <col min="15366" max="15369" width="12.5" style="337" customWidth="1"/>
    <col min="15370" max="15370" width="3.1640625" style="337" customWidth="1"/>
    <col min="15371" max="15616" width="9.33203125" style="337"/>
    <col min="15617" max="15617" width="7.1640625" style="337" customWidth="1"/>
    <col min="15618" max="15618" width="85.6640625" style="337" customWidth="1"/>
    <col min="15619" max="15619" width="0" style="337" hidden="1" customWidth="1"/>
    <col min="15620" max="15621" width="6.6640625" style="337" customWidth="1"/>
    <col min="15622" max="15625" width="12.5" style="337" customWidth="1"/>
    <col min="15626" max="15626" width="3.1640625" style="337" customWidth="1"/>
    <col min="15627" max="15872" width="9.33203125" style="337"/>
    <col min="15873" max="15873" width="7.1640625" style="337" customWidth="1"/>
    <col min="15874" max="15874" width="85.6640625" style="337" customWidth="1"/>
    <col min="15875" max="15875" width="0" style="337" hidden="1" customWidth="1"/>
    <col min="15876" max="15877" width="6.6640625" style="337" customWidth="1"/>
    <col min="15878" max="15881" width="12.5" style="337" customWidth="1"/>
    <col min="15882" max="15882" width="3.1640625" style="337" customWidth="1"/>
    <col min="15883" max="16128" width="9.33203125" style="337"/>
    <col min="16129" max="16129" width="7.1640625" style="337" customWidth="1"/>
    <col min="16130" max="16130" width="85.6640625" style="337" customWidth="1"/>
    <col min="16131" max="16131" width="0" style="337" hidden="1" customWidth="1"/>
    <col min="16132" max="16133" width="6.6640625" style="337" customWidth="1"/>
    <col min="16134" max="16137" width="12.5" style="337" customWidth="1"/>
    <col min="16138" max="16138" width="3.1640625" style="337" customWidth="1"/>
    <col min="16139" max="16384" width="9.33203125" style="337"/>
  </cols>
  <sheetData>
    <row r="1" spans="1:4" hidden="1">
      <c r="A1" s="337" t="s">
        <v>1677</v>
      </c>
      <c r="B1" s="353" t="s">
        <v>1678</v>
      </c>
    </row>
    <row r="2" spans="1:4" hidden="1">
      <c r="A2" s="337" t="s">
        <v>1679</v>
      </c>
      <c r="B2" s="353" t="s">
        <v>1680</v>
      </c>
      <c r="D2" s="356" t="s">
        <v>1681</v>
      </c>
    </row>
    <row r="3" spans="1:4" hidden="1">
      <c r="A3" s="337" t="s">
        <v>1682</v>
      </c>
      <c r="B3" s="353" t="s">
        <v>1683</v>
      </c>
      <c r="D3" s="356" t="s">
        <v>1681</v>
      </c>
    </row>
    <row r="4" spans="1:4" hidden="1">
      <c r="A4" s="337" t="s">
        <v>1684</v>
      </c>
      <c r="B4" s="353" t="s">
        <v>1685</v>
      </c>
      <c r="D4" s="356" t="s">
        <v>1681</v>
      </c>
    </row>
    <row r="5" spans="1:4" hidden="1">
      <c r="A5" s="337" t="s">
        <v>1686</v>
      </c>
      <c r="B5" s="353" t="s">
        <v>1687</v>
      </c>
      <c r="D5" s="356" t="s">
        <v>1681</v>
      </c>
    </row>
    <row r="6" spans="1:4" hidden="1">
      <c r="A6" s="337" t="s">
        <v>1688</v>
      </c>
      <c r="B6" s="353" t="s">
        <v>1689</v>
      </c>
      <c r="D6" s="356" t="s">
        <v>1681</v>
      </c>
    </row>
    <row r="7" spans="1:4" hidden="1">
      <c r="A7" s="337" t="s">
        <v>1690</v>
      </c>
      <c r="B7" s="353" t="s">
        <v>1691</v>
      </c>
      <c r="D7" s="356" t="s">
        <v>1681</v>
      </c>
    </row>
    <row r="8" spans="1:4" hidden="1">
      <c r="A8" s="337" t="s">
        <v>1692</v>
      </c>
      <c r="B8" s="353" t="s">
        <v>1693</v>
      </c>
      <c r="D8" s="356" t="s">
        <v>1681</v>
      </c>
    </row>
    <row r="9" spans="1:4" hidden="1">
      <c r="A9" s="337" t="s">
        <v>1694</v>
      </c>
      <c r="B9" s="353" t="s">
        <v>1695</v>
      </c>
      <c r="D9" s="356" t="s">
        <v>1681</v>
      </c>
    </row>
    <row r="10" spans="1:4" hidden="1">
      <c r="A10" s="337" t="s">
        <v>1696</v>
      </c>
      <c r="B10" s="353" t="s">
        <v>1697</v>
      </c>
      <c r="D10" s="356" t="s">
        <v>1681</v>
      </c>
    </row>
    <row r="11" spans="1:4" hidden="1">
      <c r="A11" s="337" t="s">
        <v>1698</v>
      </c>
      <c r="B11" s="353" t="s">
        <v>1699</v>
      </c>
      <c r="D11" s="356" t="s">
        <v>1681</v>
      </c>
    </row>
    <row r="12" spans="1:4" hidden="1">
      <c r="A12" s="337" t="s">
        <v>1700</v>
      </c>
      <c r="B12" s="353" t="s">
        <v>1701</v>
      </c>
      <c r="D12" s="356" t="s">
        <v>1681</v>
      </c>
    </row>
    <row r="13" spans="1:4" hidden="1">
      <c r="A13" s="337" t="s">
        <v>1702</v>
      </c>
      <c r="B13" s="353" t="s">
        <v>1703</v>
      </c>
      <c r="D13" s="356" t="s">
        <v>1681</v>
      </c>
    </row>
    <row r="14" spans="1:4" hidden="1">
      <c r="A14" s="337" t="s">
        <v>1704</v>
      </c>
      <c r="B14" s="353" t="s">
        <v>1705</v>
      </c>
      <c r="D14" s="356" t="s">
        <v>1681</v>
      </c>
    </row>
    <row r="15" spans="1:4" hidden="1">
      <c r="A15" s="337" t="s">
        <v>1706</v>
      </c>
      <c r="B15" s="353" t="s">
        <v>1707</v>
      </c>
      <c r="D15" s="356" t="s">
        <v>1681</v>
      </c>
    </row>
    <row r="16" spans="1:4" hidden="1">
      <c r="A16" s="337" t="s">
        <v>1708</v>
      </c>
      <c r="B16" s="353" t="s">
        <v>1709</v>
      </c>
      <c r="D16" s="356" t="s">
        <v>1681</v>
      </c>
    </row>
    <row r="17" spans="1:9" hidden="1">
      <c r="A17" s="337" t="s">
        <v>1710</v>
      </c>
      <c r="B17" s="353" t="s">
        <v>1711</v>
      </c>
      <c r="D17" s="356" t="s">
        <v>1681</v>
      </c>
    </row>
    <row r="18" spans="1:9" hidden="1">
      <c r="A18" s="337" t="s">
        <v>1712</v>
      </c>
      <c r="B18" s="353" t="s">
        <v>1713</v>
      </c>
      <c r="D18" s="356" t="s">
        <v>1681</v>
      </c>
    </row>
    <row r="19" spans="1:9" hidden="1">
      <c r="A19" s="337" t="s">
        <v>1714</v>
      </c>
      <c r="B19" s="353" t="s">
        <v>1715</v>
      </c>
      <c r="D19" s="356" t="s">
        <v>1681</v>
      </c>
    </row>
    <row r="20" spans="1:9" hidden="1">
      <c r="A20" s="337" t="s">
        <v>1716</v>
      </c>
      <c r="B20" s="353" t="s">
        <v>1717</v>
      </c>
      <c r="D20" s="356" t="s">
        <v>1681</v>
      </c>
    </row>
    <row r="21" spans="1:9" hidden="1">
      <c r="A21" s="337" t="s">
        <v>1718</v>
      </c>
      <c r="B21" s="353" t="s">
        <v>1719</v>
      </c>
      <c r="D21" s="356" t="s">
        <v>1681</v>
      </c>
    </row>
    <row r="22" spans="1:9" hidden="1">
      <c r="A22" s="337"/>
      <c r="B22" s="353"/>
      <c r="D22" s="356"/>
    </row>
    <row r="23" spans="1:9" ht="19.5" thickBot="1">
      <c r="A23" s="357" t="s">
        <v>1720</v>
      </c>
    </row>
    <row r="24" spans="1:9" s="365" customFormat="1" ht="114.95" customHeight="1" thickBot="1">
      <c r="A24" s="359" t="s">
        <v>1721</v>
      </c>
      <c r="B24" s="360" t="s">
        <v>1722</v>
      </c>
      <c r="C24" s="361" t="s">
        <v>1723</v>
      </c>
      <c r="D24" s="361" t="s">
        <v>1724</v>
      </c>
      <c r="E24" s="362" t="s">
        <v>169</v>
      </c>
      <c r="F24" s="363" t="s">
        <v>1725</v>
      </c>
      <c r="G24" s="363" t="s">
        <v>1726</v>
      </c>
      <c r="H24" s="363" t="s">
        <v>1727</v>
      </c>
      <c r="I24" s="364" t="s">
        <v>1728</v>
      </c>
    </row>
    <row r="25" spans="1:9" s="372" customFormat="1" ht="15.75" thickBot="1">
      <c r="A25" s="366" t="s">
        <v>82</v>
      </c>
      <c r="B25" s="367" t="str">
        <f>$B$2</f>
        <v>Větrání</v>
      </c>
      <c r="C25" s="368"/>
      <c r="D25" s="368"/>
      <c r="E25" s="369"/>
      <c r="F25" s="370"/>
      <c r="G25" s="370"/>
      <c r="H25" s="370"/>
      <c r="I25" s="371"/>
    </row>
    <row r="26" spans="1:9" ht="76.5">
      <c r="A26" s="373" t="s">
        <v>1729</v>
      </c>
      <c r="B26" s="374" t="s">
        <v>1730</v>
      </c>
      <c r="C26" s="375">
        <v>0</v>
      </c>
      <c r="D26" s="375" t="s">
        <v>1731</v>
      </c>
      <c r="E26" s="376">
        <v>1</v>
      </c>
      <c r="F26" s="377"/>
      <c r="G26" s="377"/>
      <c r="H26" s="377"/>
      <c r="I26" s="378"/>
    </row>
    <row r="27" spans="1:9">
      <c r="A27" s="379" t="s">
        <v>1732</v>
      </c>
      <c r="B27" s="374" t="s">
        <v>1733</v>
      </c>
      <c r="C27" s="380">
        <v>0</v>
      </c>
      <c r="D27" s="380" t="s">
        <v>1530</v>
      </c>
      <c r="E27" s="381">
        <v>1</v>
      </c>
      <c r="F27" s="343"/>
      <c r="G27" s="343"/>
      <c r="H27" s="343"/>
      <c r="I27" s="344"/>
    </row>
    <row r="28" spans="1:9">
      <c r="A28" s="379" t="s">
        <v>1734</v>
      </c>
      <c r="B28" s="382" t="s">
        <v>1735</v>
      </c>
      <c r="C28" s="380">
        <v>0</v>
      </c>
      <c r="D28" s="380" t="s">
        <v>1530</v>
      </c>
      <c r="E28" s="381">
        <v>4</v>
      </c>
      <c r="F28" s="343"/>
      <c r="G28" s="343"/>
      <c r="H28" s="343"/>
      <c r="I28" s="344"/>
    </row>
    <row r="29" spans="1:9">
      <c r="A29" s="379" t="s">
        <v>1736</v>
      </c>
      <c r="B29" s="382" t="s">
        <v>1737</v>
      </c>
      <c r="C29" s="380">
        <v>0</v>
      </c>
      <c r="D29" s="380" t="s">
        <v>1530</v>
      </c>
      <c r="E29" s="381">
        <v>2</v>
      </c>
      <c r="F29" s="343"/>
      <c r="G29" s="343"/>
      <c r="H29" s="343"/>
      <c r="I29" s="344"/>
    </row>
    <row r="30" spans="1:9" ht="25.5">
      <c r="A30" s="379" t="s">
        <v>1738</v>
      </c>
      <c r="B30" s="374" t="s">
        <v>1739</v>
      </c>
      <c r="C30" s="380">
        <v>0</v>
      </c>
      <c r="D30" s="380" t="s">
        <v>1731</v>
      </c>
      <c r="E30" s="381">
        <v>2</v>
      </c>
      <c r="F30" s="343"/>
      <c r="G30" s="343"/>
      <c r="H30" s="343"/>
      <c r="I30" s="344"/>
    </row>
    <row r="31" spans="1:9" ht="25.5">
      <c r="A31" s="379" t="s">
        <v>1740</v>
      </c>
      <c r="B31" s="374" t="s">
        <v>1741</v>
      </c>
      <c r="C31" s="380">
        <v>0</v>
      </c>
      <c r="D31" s="380" t="s">
        <v>1731</v>
      </c>
      <c r="E31" s="381">
        <v>1</v>
      </c>
      <c r="F31" s="343"/>
      <c r="G31" s="343"/>
      <c r="H31" s="343"/>
      <c r="I31" s="344"/>
    </row>
    <row r="32" spans="1:9" ht="25.5">
      <c r="A32" s="379" t="s">
        <v>1742</v>
      </c>
      <c r="B32" s="374" t="s">
        <v>1743</v>
      </c>
      <c r="C32" s="380">
        <v>0</v>
      </c>
      <c r="D32" s="380" t="s">
        <v>1530</v>
      </c>
      <c r="E32" s="381">
        <v>2</v>
      </c>
      <c r="F32" s="343"/>
      <c r="G32" s="343"/>
      <c r="H32" s="343"/>
      <c r="I32" s="344"/>
    </row>
    <row r="33" spans="1:9" ht="25.5">
      <c r="A33" s="379" t="s">
        <v>1744</v>
      </c>
      <c r="B33" s="374" t="s">
        <v>1745</v>
      </c>
      <c r="C33" s="380">
        <v>0</v>
      </c>
      <c r="D33" s="380" t="s">
        <v>1530</v>
      </c>
      <c r="E33" s="381">
        <v>1</v>
      </c>
      <c r="F33" s="343"/>
      <c r="G33" s="343"/>
      <c r="H33" s="343"/>
      <c r="I33" s="344"/>
    </row>
    <row r="34" spans="1:9">
      <c r="A34" s="379" t="s">
        <v>1746</v>
      </c>
      <c r="B34" s="374" t="s">
        <v>1747</v>
      </c>
      <c r="C34" s="380">
        <v>0</v>
      </c>
      <c r="D34" s="380" t="s">
        <v>1530</v>
      </c>
      <c r="E34" s="381">
        <v>3</v>
      </c>
      <c r="F34" s="343"/>
      <c r="G34" s="343"/>
      <c r="H34" s="343"/>
      <c r="I34" s="344"/>
    </row>
    <row r="35" spans="1:9" ht="25.5">
      <c r="A35" s="379" t="s">
        <v>1748</v>
      </c>
      <c r="B35" s="374" t="s">
        <v>1749</v>
      </c>
      <c r="C35" s="380">
        <v>0</v>
      </c>
      <c r="D35" s="380" t="s">
        <v>1530</v>
      </c>
      <c r="E35" s="381">
        <v>2</v>
      </c>
      <c r="F35" s="343"/>
      <c r="G35" s="343"/>
      <c r="H35" s="343"/>
      <c r="I35" s="344"/>
    </row>
    <row r="36" spans="1:9">
      <c r="A36" s="379" t="s">
        <v>1750</v>
      </c>
      <c r="B36" s="374" t="s">
        <v>1751</v>
      </c>
      <c r="C36" s="380">
        <v>0</v>
      </c>
      <c r="D36" s="380" t="s">
        <v>1530</v>
      </c>
      <c r="E36" s="381">
        <v>2</v>
      </c>
      <c r="F36" s="343"/>
      <c r="G36" s="343"/>
      <c r="H36" s="343"/>
      <c r="I36" s="344"/>
    </row>
    <row r="37" spans="1:9">
      <c r="A37" s="379" t="s">
        <v>1752</v>
      </c>
      <c r="B37" s="374" t="s">
        <v>1753</v>
      </c>
      <c r="C37" s="380">
        <v>0</v>
      </c>
      <c r="D37" s="380" t="s">
        <v>1530</v>
      </c>
      <c r="E37" s="381">
        <v>4</v>
      </c>
      <c r="F37" s="343"/>
      <c r="G37" s="343"/>
      <c r="H37" s="343"/>
      <c r="I37" s="344"/>
    </row>
    <row r="38" spans="1:9">
      <c r="A38" s="379" t="s">
        <v>1754</v>
      </c>
      <c r="B38" s="374" t="s">
        <v>1755</v>
      </c>
      <c r="C38" s="380">
        <v>0</v>
      </c>
      <c r="D38" s="380" t="s">
        <v>1530</v>
      </c>
      <c r="E38" s="381">
        <v>2</v>
      </c>
      <c r="F38" s="343"/>
      <c r="G38" s="343"/>
      <c r="H38" s="343"/>
      <c r="I38" s="344"/>
    </row>
    <row r="39" spans="1:9" ht="25.5">
      <c r="A39" s="379" t="s">
        <v>1756</v>
      </c>
      <c r="B39" s="382" t="s">
        <v>1757</v>
      </c>
      <c r="C39" s="380">
        <v>0</v>
      </c>
      <c r="D39" s="380" t="s">
        <v>1758</v>
      </c>
      <c r="E39" s="381">
        <v>3</v>
      </c>
      <c r="F39" s="343"/>
      <c r="G39" s="343"/>
      <c r="H39" s="343"/>
      <c r="I39" s="344"/>
    </row>
    <row r="40" spans="1:9" ht="25.5">
      <c r="A40" s="379" t="s">
        <v>1759</v>
      </c>
      <c r="B40" s="382" t="s">
        <v>1760</v>
      </c>
      <c r="C40" s="380">
        <v>0</v>
      </c>
      <c r="D40" s="380" t="s">
        <v>1530</v>
      </c>
      <c r="E40" s="381">
        <v>6</v>
      </c>
      <c r="F40" s="343"/>
      <c r="G40" s="343"/>
      <c r="H40" s="343"/>
      <c r="I40" s="344"/>
    </row>
    <row r="41" spans="1:9" ht="25.5">
      <c r="A41" s="379" t="s">
        <v>1761</v>
      </c>
      <c r="B41" s="382" t="s">
        <v>1762</v>
      </c>
      <c r="C41" s="380">
        <v>0</v>
      </c>
      <c r="D41" s="380" t="s">
        <v>1758</v>
      </c>
      <c r="E41" s="381">
        <v>19</v>
      </c>
      <c r="F41" s="343"/>
      <c r="G41" s="343"/>
      <c r="H41" s="343"/>
      <c r="I41" s="344"/>
    </row>
    <row r="42" spans="1:9" ht="25.5">
      <c r="A42" s="379" t="s">
        <v>1763</v>
      </c>
      <c r="B42" s="382" t="s">
        <v>1764</v>
      </c>
      <c r="C42" s="380">
        <v>0</v>
      </c>
      <c r="D42" s="380" t="s">
        <v>1758</v>
      </c>
      <c r="E42" s="381">
        <v>10</v>
      </c>
      <c r="F42" s="343"/>
      <c r="G42" s="343"/>
      <c r="H42" s="343"/>
      <c r="I42" s="344"/>
    </row>
    <row r="43" spans="1:9" ht="25.5">
      <c r="A43" s="379" t="s">
        <v>1765</v>
      </c>
      <c r="B43" s="382" t="s">
        <v>1766</v>
      </c>
      <c r="C43" s="380">
        <v>0</v>
      </c>
      <c r="D43" s="380" t="s">
        <v>216</v>
      </c>
      <c r="E43" s="381">
        <v>1.5</v>
      </c>
      <c r="F43" s="343"/>
      <c r="G43" s="343"/>
      <c r="H43" s="343"/>
      <c r="I43" s="344"/>
    </row>
    <row r="44" spans="1:9" ht="25.5">
      <c r="A44" s="379" t="s">
        <v>1767</v>
      </c>
      <c r="B44" s="382" t="s">
        <v>1768</v>
      </c>
      <c r="C44" s="380">
        <v>0</v>
      </c>
      <c r="D44" s="380" t="s">
        <v>216</v>
      </c>
      <c r="E44" s="381">
        <v>8</v>
      </c>
      <c r="F44" s="343"/>
      <c r="G44" s="343"/>
      <c r="H44" s="343"/>
      <c r="I44" s="344"/>
    </row>
    <row r="45" spans="1:9" ht="26.25" thickBot="1">
      <c r="A45" s="379" t="s">
        <v>1769</v>
      </c>
      <c r="B45" s="382" t="s">
        <v>1770</v>
      </c>
      <c r="C45" s="380">
        <v>0</v>
      </c>
      <c r="D45" s="380" t="s">
        <v>216</v>
      </c>
      <c r="E45" s="381">
        <v>4</v>
      </c>
      <c r="F45" s="343"/>
      <c r="G45" s="343"/>
      <c r="H45" s="343"/>
      <c r="I45" s="344"/>
    </row>
    <row r="46" spans="1:9" s="372" customFormat="1" ht="15.75" thickBot="1">
      <c r="A46" s="383" t="s">
        <v>82</v>
      </c>
      <c r="B46" s="384" t="str">
        <f>D2&amp;" "&amp;B2</f>
        <v>Celkem zařízení - Větrání</v>
      </c>
      <c r="C46" s="385"/>
      <c r="D46" s="385"/>
      <c r="E46" s="386"/>
      <c r="F46" s="387"/>
      <c r="G46" s="387"/>
      <c r="H46" s="387"/>
      <c r="I46" s="388"/>
    </row>
    <row r="47" spans="1:9" s="372" customFormat="1" ht="15.75" thickBot="1">
      <c r="A47" s="366" t="s">
        <v>84</v>
      </c>
      <c r="B47" s="367" t="str">
        <f>B3</f>
        <v>chlazení</v>
      </c>
      <c r="C47" s="368"/>
      <c r="D47" s="368"/>
      <c r="E47" s="369"/>
      <c r="F47" s="370"/>
      <c r="G47" s="370"/>
      <c r="H47" s="370"/>
      <c r="I47" s="371"/>
    </row>
    <row r="48" spans="1:9" ht="63.75">
      <c r="A48" s="373" t="s">
        <v>1771</v>
      </c>
      <c r="B48" s="374" t="s">
        <v>1772</v>
      </c>
      <c r="C48" s="375">
        <v>0</v>
      </c>
      <c r="D48" s="375" t="s">
        <v>1530</v>
      </c>
      <c r="E48" s="376">
        <v>1</v>
      </c>
      <c r="F48" s="377"/>
      <c r="G48" s="377"/>
      <c r="H48" s="377"/>
      <c r="I48" s="378"/>
    </row>
    <row r="49" spans="1:9" ht="63.75">
      <c r="A49" s="379" t="s">
        <v>1773</v>
      </c>
      <c r="B49" s="374" t="s">
        <v>1774</v>
      </c>
      <c r="C49" s="380">
        <v>0</v>
      </c>
      <c r="D49" s="380" t="s">
        <v>1731</v>
      </c>
      <c r="E49" s="381">
        <v>1</v>
      </c>
      <c r="F49" s="343"/>
      <c r="G49" s="343"/>
      <c r="H49" s="343"/>
      <c r="I49" s="344"/>
    </row>
    <row r="50" spans="1:9" ht="38.25">
      <c r="A50" s="379" t="s">
        <v>1775</v>
      </c>
      <c r="B50" s="382" t="s">
        <v>1776</v>
      </c>
      <c r="C50" s="380">
        <v>0</v>
      </c>
      <c r="D50" s="380" t="s">
        <v>1758</v>
      </c>
      <c r="E50" s="381">
        <v>8</v>
      </c>
      <c r="F50" s="343"/>
      <c r="G50" s="343"/>
      <c r="H50" s="343"/>
      <c r="I50" s="344"/>
    </row>
    <row r="51" spans="1:9" ht="25.5">
      <c r="A51" s="379" t="s">
        <v>1777</v>
      </c>
      <c r="B51" s="382" t="s">
        <v>1764</v>
      </c>
      <c r="C51" s="380">
        <v>0</v>
      </c>
      <c r="D51" s="380" t="s">
        <v>1758</v>
      </c>
      <c r="E51" s="381">
        <v>1.5</v>
      </c>
      <c r="F51" s="343"/>
      <c r="G51" s="343"/>
      <c r="H51" s="343"/>
      <c r="I51" s="344"/>
    </row>
    <row r="52" spans="1:9" ht="15.75" thickBot="1">
      <c r="A52" s="379" t="s">
        <v>1778</v>
      </c>
      <c r="B52" s="382" t="s">
        <v>1779</v>
      </c>
      <c r="C52" s="380">
        <v>0</v>
      </c>
      <c r="D52" s="380" t="s">
        <v>1731</v>
      </c>
      <c r="E52" s="381">
        <v>1</v>
      </c>
      <c r="F52" s="343"/>
      <c r="G52" s="343"/>
      <c r="H52" s="343"/>
      <c r="I52" s="344"/>
    </row>
    <row r="53" spans="1:9" s="372" customFormat="1" ht="15.75" thickBot="1">
      <c r="A53" s="383" t="s">
        <v>84</v>
      </c>
      <c r="B53" s="384" t="str">
        <f>D3&amp;" "&amp;B3</f>
        <v>Celkem zařízení - chlazení</v>
      </c>
      <c r="C53" s="385"/>
      <c r="D53" s="385"/>
      <c r="E53" s="386"/>
      <c r="F53" s="387"/>
      <c r="G53" s="387"/>
      <c r="H53" s="387"/>
      <c r="I53" s="388"/>
    </row>
    <row r="54" spans="1:9">
      <c r="A54" s="389"/>
      <c r="B54" s="390"/>
      <c r="C54" s="391"/>
      <c r="D54" s="391"/>
      <c r="E54" s="392"/>
      <c r="F54" s="393"/>
      <c r="G54" s="393"/>
      <c r="H54" s="393"/>
      <c r="I54" s="394"/>
    </row>
    <row r="55" spans="1:9">
      <c r="A55" s="395"/>
      <c r="B55" s="396"/>
      <c r="C55" s="397"/>
      <c r="D55" s="397"/>
      <c r="E55" s="398"/>
      <c r="F55" s="399"/>
      <c r="G55" s="399"/>
      <c r="H55" s="399"/>
      <c r="I55" s="400"/>
    </row>
    <row r="56" spans="1:9">
      <c r="A56" s="395"/>
      <c r="B56" s="396" t="s">
        <v>1673</v>
      </c>
      <c r="C56" s="397"/>
      <c r="D56" s="397"/>
      <c r="E56" s="398"/>
      <c r="F56" s="399"/>
      <c r="G56" s="399"/>
      <c r="H56" s="399"/>
      <c r="I56" s="400"/>
    </row>
    <row r="57" spans="1:9">
      <c r="A57" s="395"/>
      <c r="B57" s="396" t="s">
        <v>1674</v>
      </c>
      <c r="C57" s="397"/>
      <c r="D57" s="397"/>
      <c r="E57" s="398"/>
      <c r="F57" s="399"/>
      <c r="G57" s="399"/>
      <c r="H57" s="399"/>
      <c r="I57" s="400"/>
    </row>
    <row r="58" spans="1:9">
      <c r="A58" s="395"/>
      <c r="B58" s="396" t="s">
        <v>1675</v>
      </c>
      <c r="C58" s="397"/>
      <c r="D58" s="397"/>
      <c r="E58" s="398"/>
      <c r="F58" s="399"/>
      <c r="G58" s="399"/>
      <c r="H58" s="399"/>
      <c r="I58" s="400"/>
    </row>
    <row r="59" spans="1:9" ht="15.75" thickBot="1">
      <c r="A59" s="401"/>
      <c r="B59" s="402" t="s">
        <v>1676</v>
      </c>
      <c r="C59" s="403"/>
      <c r="D59" s="403"/>
      <c r="E59" s="404"/>
      <c r="F59" s="405"/>
      <c r="G59" s="405"/>
      <c r="H59" s="405"/>
      <c r="I59" s="406"/>
    </row>
  </sheetData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Stránka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1248</v>
      </c>
      <c r="H4" s="22"/>
    </row>
    <row r="5" spans="1:8" s="1" customFormat="1" ht="12" customHeight="1">
      <c r="B5" s="22"/>
      <c r="C5" s="26" t="s">
        <v>14</v>
      </c>
      <c r="D5" s="445" t="s">
        <v>15</v>
      </c>
      <c r="E5" s="433"/>
      <c r="F5" s="433"/>
      <c r="H5" s="22"/>
    </row>
    <row r="6" spans="1:8" s="1" customFormat="1" ht="36.950000000000003" customHeight="1">
      <c r="B6" s="22"/>
      <c r="C6" s="28" t="s">
        <v>17</v>
      </c>
      <c r="D6" s="442" t="s">
        <v>18</v>
      </c>
      <c r="E6" s="433"/>
      <c r="F6" s="433"/>
      <c r="H6" s="22"/>
    </row>
    <row r="7" spans="1:8" s="1" customFormat="1" ht="16.5" customHeight="1">
      <c r="B7" s="22"/>
      <c r="C7" s="29" t="s">
        <v>24</v>
      </c>
      <c r="D7" s="52" t="str">
        <f>'Rekapitulace stavby'!AN8</f>
        <v>27. 1. 2020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30"/>
      <c r="B9" s="131"/>
      <c r="C9" s="132" t="s">
        <v>55</v>
      </c>
      <c r="D9" s="133" t="s">
        <v>56</v>
      </c>
      <c r="E9" s="133" t="s">
        <v>168</v>
      </c>
      <c r="F9" s="135" t="s">
        <v>1249</v>
      </c>
      <c r="G9" s="130"/>
      <c r="H9" s="131"/>
    </row>
    <row r="10" spans="1:8" s="2" customFormat="1" ht="26.45" customHeight="1">
      <c r="A10" s="34"/>
      <c r="B10" s="35"/>
      <c r="C10" s="222" t="s">
        <v>1250</v>
      </c>
      <c r="D10" s="222" t="s">
        <v>80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223" t="s">
        <v>97</v>
      </c>
      <c r="D11" s="224" t="s">
        <v>3</v>
      </c>
      <c r="E11" s="225" t="s">
        <v>3</v>
      </c>
      <c r="F11" s="226">
        <v>1.3</v>
      </c>
      <c r="G11" s="34"/>
      <c r="H11" s="35"/>
    </row>
    <row r="12" spans="1:8" s="2" customFormat="1" ht="16.899999999999999" customHeight="1">
      <c r="A12" s="34"/>
      <c r="B12" s="35"/>
      <c r="C12" s="227" t="s">
        <v>3</v>
      </c>
      <c r="D12" s="227" t="s">
        <v>393</v>
      </c>
      <c r="E12" s="19" t="s">
        <v>3</v>
      </c>
      <c r="F12" s="228">
        <v>1.3</v>
      </c>
      <c r="G12" s="34"/>
      <c r="H12" s="35"/>
    </row>
    <row r="13" spans="1:8" s="2" customFormat="1" ht="16.899999999999999" customHeight="1">
      <c r="A13" s="34"/>
      <c r="B13" s="35"/>
      <c r="C13" s="227" t="s">
        <v>97</v>
      </c>
      <c r="D13" s="227" t="s">
        <v>266</v>
      </c>
      <c r="E13" s="19" t="s">
        <v>3</v>
      </c>
      <c r="F13" s="228">
        <v>1.3</v>
      </c>
      <c r="G13" s="34"/>
      <c r="H13" s="35"/>
    </row>
    <row r="14" spans="1:8" s="2" customFormat="1" ht="16.899999999999999" customHeight="1">
      <c r="A14" s="34"/>
      <c r="B14" s="35"/>
      <c r="C14" s="229" t="s">
        <v>1251</v>
      </c>
      <c r="D14" s="34"/>
      <c r="E14" s="34"/>
      <c r="F14" s="34"/>
      <c r="G14" s="34"/>
      <c r="H14" s="35"/>
    </row>
    <row r="15" spans="1:8" s="2" customFormat="1" ht="16.899999999999999" customHeight="1">
      <c r="A15" s="34"/>
      <c r="B15" s="35"/>
      <c r="C15" s="227" t="s">
        <v>390</v>
      </c>
      <c r="D15" s="227" t="s">
        <v>1252</v>
      </c>
      <c r="E15" s="19" t="s">
        <v>234</v>
      </c>
      <c r="F15" s="228">
        <v>1.3</v>
      </c>
      <c r="G15" s="34"/>
      <c r="H15" s="35"/>
    </row>
    <row r="16" spans="1:8" s="2" customFormat="1" ht="16.899999999999999" customHeight="1">
      <c r="A16" s="34"/>
      <c r="B16" s="35"/>
      <c r="C16" s="227" t="s">
        <v>208</v>
      </c>
      <c r="D16" s="227" t="s">
        <v>1253</v>
      </c>
      <c r="E16" s="19" t="s">
        <v>210</v>
      </c>
      <c r="F16" s="228">
        <v>0.02</v>
      </c>
      <c r="G16" s="34"/>
      <c r="H16" s="35"/>
    </row>
    <row r="17" spans="1:8" s="2" customFormat="1" ht="16.899999999999999" customHeight="1">
      <c r="A17" s="34"/>
      <c r="B17" s="35"/>
      <c r="C17" s="227" t="s">
        <v>239</v>
      </c>
      <c r="D17" s="227" t="s">
        <v>1254</v>
      </c>
      <c r="E17" s="19" t="s">
        <v>216</v>
      </c>
      <c r="F17" s="228">
        <v>0.36399999999999999</v>
      </c>
      <c r="G17" s="34"/>
      <c r="H17" s="35"/>
    </row>
    <row r="18" spans="1:8" s="2" customFormat="1" ht="16.899999999999999" customHeight="1">
      <c r="A18" s="34"/>
      <c r="B18" s="35"/>
      <c r="C18" s="227" t="s">
        <v>244</v>
      </c>
      <c r="D18" s="227" t="s">
        <v>1255</v>
      </c>
      <c r="E18" s="19" t="s">
        <v>216</v>
      </c>
      <c r="F18" s="228">
        <v>0.52</v>
      </c>
      <c r="G18" s="34"/>
      <c r="H18" s="35"/>
    </row>
    <row r="19" spans="1:8" s="2" customFormat="1" ht="16.899999999999999" customHeight="1">
      <c r="A19" s="34"/>
      <c r="B19" s="35"/>
      <c r="C19" s="223" t="s">
        <v>135</v>
      </c>
      <c r="D19" s="224" t="s">
        <v>3</v>
      </c>
      <c r="E19" s="225" t="s">
        <v>3</v>
      </c>
      <c r="F19" s="226">
        <v>27.98</v>
      </c>
      <c r="G19" s="34"/>
      <c r="H19" s="35"/>
    </row>
    <row r="20" spans="1:8" s="2" customFormat="1" ht="16.899999999999999" customHeight="1">
      <c r="A20" s="34"/>
      <c r="B20" s="35"/>
      <c r="C20" s="227" t="s">
        <v>3</v>
      </c>
      <c r="D20" s="227" t="s">
        <v>289</v>
      </c>
      <c r="E20" s="19" t="s">
        <v>3</v>
      </c>
      <c r="F20" s="228">
        <v>0</v>
      </c>
      <c r="G20" s="34"/>
      <c r="H20" s="35"/>
    </row>
    <row r="21" spans="1:8" s="2" customFormat="1" ht="16.899999999999999" customHeight="1">
      <c r="A21" s="34"/>
      <c r="B21" s="35"/>
      <c r="C21" s="227" t="s">
        <v>3</v>
      </c>
      <c r="D21" s="227" t="s">
        <v>290</v>
      </c>
      <c r="E21" s="19" t="s">
        <v>3</v>
      </c>
      <c r="F21" s="228">
        <v>0</v>
      </c>
      <c r="G21" s="34"/>
      <c r="H21" s="35"/>
    </row>
    <row r="22" spans="1:8" s="2" customFormat="1" ht="16.899999999999999" customHeight="1">
      <c r="A22" s="34"/>
      <c r="B22" s="35"/>
      <c r="C22" s="227" t="s">
        <v>3</v>
      </c>
      <c r="D22" s="227" t="s">
        <v>291</v>
      </c>
      <c r="E22" s="19" t="s">
        <v>3</v>
      </c>
      <c r="F22" s="228">
        <v>5.5</v>
      </c>
      <c r="G22" s="34"/>
      <c r="H22" s="35"/>
    </row>
    <row r="23" spans="1:8" s="2" customFormat="1" ht="16.899999999999999" customHeight="1">
      <c r="A23" s="34"/>
      <c r="B23" s="35"/>
      <c r="C23" s="227" t="s">
        <v>3</v>
      </c>
      <c r="D23" s="227" t="s">
        <v>292</v>
      </c>
      <c r="E23" s="19" t="s">
        <v>3</v>
      </c>
      <c r="F23" s="228">
        <v>0</v>
      </c>
      <c r="G23" s="34"/>
      <c r="H23" s="35"/>
    </row>
    <row r="24" spans="1:8" s="2" customFormat="1" ht="16.899999999999999" customHeight="1">
      <c r="A24" s="34"/>
      <c r="B24" s="35"/>
      <c r="C24" s="227" t="s">
        <v>3</v>
      </c>
      <c r="D24" s="227" t="s">
        <v>293</v>
      </c>
      <c r="E24" s="19" t="s">
        <v>3</v>
      </c>
      <c r="F24" s="228">
        <v>11.32</v>
      </c>
      <c r="G24" s="34"/>
      <c r="H24" s="35"/>
    </row>
    <row r="25" spans="1:8" s="2" customFormat="1" ht="16.899999999999999" customHeight="1">
      <c r="A25" s="34"/>
      <c r="B25" s="35"/>
      <c r="C25" s="227" t="s">
        <v>3</v>
      </c>
      <c r="D25" s="227" t="s">
        <v>294</v>
      </c>
      <c r="E25" s="19" t="s">
        <v>3</v>
      </c>
      <c r="F25" s="228">
        <v>5.2</v>
      </c>
      <c r="G25" s="34"/>
      <c r="H25" s="35"/>
    </row>
    <row r="26" spans="1:8" s="2" customFormat="1" ht="16.899999999999999" customHeight="1">
      <c r="A26" s="34"/>
      <c r="B26" s="35"/>
      <c r="C26" s="227" t="s">
        <v>3</v>
      </c>
      <c r="D26" s="227" t="s">
        <v>295</v>
      </c>
      <c r="E26" s="19" t="s">
        <v>3</v>
      </c>
      <c r="F26" s="228">
        <v>5.96</v>
      </c>
      <c r="G26" s="34"/>
      <c r="H26" s="35"/>
    </row>
    <row r="27" spans="1:8" s="2" customFormat="1" ht="16.899999999999999" customHeight="1">
      <c r="A27" s="34"/>
      <c r="B27" s="35"/>
      <c r="C27" s="227" t="s">
        <v>135</v>
      </c>
      <c r="D27" s="227" t="s">
        <v>266</v>
      </c>
      <c r="E27" s="19" t="s">
        <v>3</v>
      </c>
      <c r="F27" s="228">
        <v>27.98</v>
      </c>
      <c r="G27" s="34"/>
      <c r="H27" s="35"/>
    </row>
    <row r="28" spans="1:8" s="2" customFormat="1" ht="16.899999999999999" customHeight="1">
      <c r="A28" s="34"/>
      <c r="B28" s="35"/>
      <c r="C28" s="229" t="s">
        <v>1251</v>
      </c>
      <c r="D28" s="34"/>
      <c r="E28" s="34"/>
      <c r="F28" s="34"/>
      <c r="G28" s="34"/>
      <c r="H28" s="35"/>
    </row>
    <row r="29" spans="1:8" s="2" customFormat="1" ht="16.899999999999999" customHeight="1">
      <c r="A29" s="34"/>
      <c r="B29" s="35"/>
      <c r="C29" s="227" t="s">
        <v>286</v>
      </c>
      <c r="D29" s="227" t="s">
        <v>1256</v>
      </c>
      <c r="E29" s="19" t="s">
        <v>234</v>
      </c>
      <c r="F29" s="228">
        <v>27.98</v>
      </c>
      <c r="G29" s="34"/>
      <c r="H29" s="35"/>
    </row>
    <row r="30" spans="1:8" s="2" customFormat="1" ht="16.899999999999999" customHeight="1">
      <c r="A30" s="34"/>
      <c r="B30" s="35"/>
      <c r="C30" s="227" t="s">
        <v>298</v>
      </c>
      <c r="D30" s="227" t="s">
        <v>299</v>
      </c>
      <c r="E30" s="19" t="s">
        <v>234</v>
      </c>
      <c r="F30" s="228">
        <v>29.379000000000001</v>
      </c>
      <c r="G30" s="34"/>
      <c r="H30" s="35"/>
    </row>
    <row r="31" spans="1:8" s="2" customFormat="1" ht="16.899999999999999" customHeight="1">
      <c r="A31" s="34"/>
      <c r="B31" s="35"/>
      <c r="C31" s="223" t="s">
        <v>123</v>
      </c>
      <c r="D31" s="224" t="s">
        <v>3</v>
      </c>
      <c r="E31" s="225" t="s">
        <v>3</v>
      </c>
      <c r="F31" s="226">
        <v>3</v>
      </c>
      <c r="G31" s="34"/>
      <c r="H31" s="35"/>
    </row>
    <row r="32" spans="1:8" s="2" customFormat="1" ht="16.899999999999999" customHeight="1">
      <c r="A32" s="34"/>
      <c r="B32" s="35"/>
      <c r="C32" s="227" t="s">
        <v>3</v>
      </c>
      <c r="D32" s="227" t="s">
        <v>734</v>
      </c>
      <c r="E32" s="19" t="s">
        <v>3</v>
      </c>
      <c r="F32" s="228">
        <v>0</v>
      </c>
      <c r="G32" s="34"/>
      <c r="H32" s="35"/>
    </row>
    <row r="33" spans="1:8" s="2" customFormat="1" ht="16.899999999999999" customHeight="1">
      <c r="A33" s="34"/>
      <c r="B33" s="35"/>
      <c r="C33" s="227" t="s">
        <v>3</v>
      </c>
      <c r="D33" s="227" t="s">
        <v>735</v>
      </c>
      <c r="E33" s="19" t="s">
        <v>3</v>
      </c>
      <c r="F33" s="228">
        <v>0</v>
      </c>
      <c r="G33" s="34"/>
      <c r="H33" s="35"/>
    </row>
    <row r="34" spans="1:8" s="2" customFormat="1" ht="16.899999999999999" customHeight="1">
      <c r="A34" s="34"/>
      <c r="B34" s="35"/>
      <c r="C34" s="227" t="s">
        <v>3</v>
      </c>
      <c r="D34" s="227" t="s">
        <v>736</v>
      </c>
      <c r="E34" s="19" t="s">
        <v>3</v>
      </c>
      <c r="F34" s="228">
        <v>1.8</v>
      </c>
      <c r="G34" s="34"/>
      <c r="H34" s="35"/>
    </row>
    <row r="35" spans="1:8" s="2" customFormat="1" ht="16.899999999999999" customHeight="1">
      <c r="A35" s="34"/>
      <c r="B35" s="35"/>
      <c r="C35" s="227" t="s">
        <v>3</v>
      </c>
      <c r="D35" s="227" t="s">
        <v>737</v>
      </c>
      <c r="E35" s="19" t="s">
        <v>3</v>
      </c>
      <c r="F35" s="228">
        <v>0</v>
      </c>
      <c r="G35" s="34"/>
      <c r="H35" s="35"/>
    </row>
    <row r="36" spans="1:8" s="2" customFormat="1" ht="16.899999999999999" customHeight="1">
      <c r="A36" s="34"/>
      <c r="B36" s="35"/>
      <c r="C36" s="227" t="s">
        <v>3</v>
      </c>
      <c r="D36" s="227" t="s">
        <v>738</v>
      </c>
      <c r="E36" s="19" t="s">
        <v>3</v>
      </c>
      <c r="F36" s="228">
        <v>1.2</v>
      </c>
      <c r="G36" s="34"/>
      <c r="H36" s="35"/>
    </row>
    <row r="37" spans="1:8" s="2" customFormat="1" ht="16.899999999999999" customHeight="1">
      <c r="A37" s="34"/>
      <c r="B37" s="35"/>
      <c r="C37" s="227" t="s">
        <v>123</v>
      </c>
      <c r="D37" s="227" t="s">
        <v>266</v>
      </c>
      <c r="E37" s="19" t="s">
        <v>3</v>
      </c>
      <c r="F37" s="228">
        <v>3</v>
      </c>
      <c r="G37" s="34"/>
      <c r="H37" s="35"/>
    </row>
    <row r="38" spans="1:8" s="2" customFormat="1" ht="16.899999999999999" customHeight="1">
      <c r="A38" s="34"/>
      <c r="B38" s="35"/>
      <c r="C38" s="229" t="s">
        <v>1251</v>
      </c>
      <c r="D38" s="34"/>
      <c r="E38" s="34"/>
      <c r="F38" s="34"/>
      <c r="G38" s="34"/>
      <c r="H38" s="35"/>
    </row>
    <row r="39" spans="1:8" s="2" customFormat="1" ht="16.899999999999999" customHeight="1">
      <c r="A39" s="34"/>
      <c r="B39" s="35"/>
      <c r="C39" s="227" t="s">
        <v>731</v>
      </c>
      <c r="D39" s="227" t="s">
        <v>1257</v>
      </c>
      <c r="E39" s="19" t="s">
        <v>216</v>
      </c>
      <c r="F39" s="228">
        <v>3</v>
      </c>
      <c r="G39" s="34"/>
      <c r="H39" s="35"/>
    </row>
    <row r="40" spans="1:8" s="2" customFormat="1" ht="16.899999999999999" customHeight="1">
      <c r="A40" s="34"/>
      <c r="B40" s="35"/>
      <c r="C40" s="227" t="s">
        <v>656</v>
      </c>
      <c r="D40" s="227" t="s">
        <v>1258</v>
      </c>
      <c r="E40" s="19" t="s">
        <v>216</v>
      </c>
      <c r="F40" s="228">
        <v>3</v>
      </c>
      <c r="G40" s="34"/>
      <c r="H40" s="35"/>
    </row>
    <row r="41" spans="1:8" s="2" customFormat="1" ht="16.899999999999999" customHeight="1">
      <c r="A41" s="34"/>
      <c r="B41" s="35"/>
      <c r="C41" s="227" t="s">
        <v>745</v>
      </c>
      <c r="D41" s="227" t="s">
        <v>1259</v>
      </c>
      <c r="E41" s="19" t="s">
        <v>216</v>
      </c>
      <c r="F41" s="228">
        <v>3</v>
      </c>
      <c r="G41" s="34"/>
      <c r="H41" s="35"/>
    </row>
    <row r="42" spans="1:8" s="2" customFormat="1" ht="16.899999999999999" customHeight="1">
      <c r="A42" s="34"/>
      <c r="B42" s="35"/>
      <c r="C42" s="227" t="s">
        <v>749</v>
      </c>
      <c r="D42" s="227" t="s">
        <v>1260</v>
      </c>
      <c r="E42" s="19" t="s">
        <v>216</v>
      </c>
      <c r="F42" s="228">
        <v>3</v>
      </c>
      <c r="G42" s="34"/>
      <c r="H42" s="35"/>
    </row>
    <row r="43" spans="1:8" s="2" customFormat="1" ht="16.899999999999999" customHeight="1">
      <c r="A43" s="34"/>
      <c r="B43" s="35"/>
      <c r="C43" s="227" t="s">
        <v>753</v>
      </c>
      <c r="D43" s="227" t="s">
        <v>1261</v>
      </c>
      <c r="E43" s="19" t="s">
        <v>216</v>
      </c>
      <c r="F43" s="228">
        <v>3</v>
      </c>
      <c r="G43" s="34"/>
      <c r="H43" s="35"/>
    </row>
    <row r="44" spans="1:8" s="2" customFormat="1" ht="16.899999999999999" customHeight="1">
      <c r="A44" s="34"/>
      <c r="B44" s="35"/>
      <c r="C44" s="227" t="s">
        <v>740</v>
      </c>
      <c r="D44" s="227" t="s">
        <v>741</v>
      </c>
      <c r="E44" s="19" t="s">
        <v>216</v>
      </c>
      <c r="F44" s="228">
        <v>3.3</v>
      </c>
      <c r="G44" s="34"/>
      <c r="H44" s="35"/>
    </row>
    <row r="45" spans="1:8" s="2" customFormat="1" ht="16.899999999999999" customHeight="1">
      <c r="A45" s="34"/>
      <c r="B45" s="35"/>
      <c r="C45" s="223" t="s">
        <v>127</v>
      </c>
      <c r="D45" s="224" t="s">
        <v>3</v>
      </c>
      <c r="E45" s="225" t="s">
        <v>3</v>
      </c>
      <c r="F45" s="226">
        <v>2.52</v>
      </c>
      <c r="G45" s="34"/>
      <c r="H45" s="35"/>
    </row>
    <row r="46" spans="1:8" s="2" customFormat="1" ht="16.899999999999999" customHeight="1">
      <c r="A46" s="34"/>
      <c r="B46" s="35"/>
      <c r="C46" s="227" t="s">
        <v>3</v>
      </c>
      <c r="D46" s="227" t="s">
        <v>897</v>
      </c>
      <c r="E46" s="19" t="s">
        <v>3</v>
      </c>
      <c r="F46" s="228">
        <v>0</v>
      </c>
      <c r="G46" s="34"/>
      <c r="H46" s="35"/>
    </row>
    <row r="47" spans="1:8" s="2" customFormat="1" ht="16.899999999999999" customHeight="1">
      <c r="A47" s="34"/>
      <c r="B47" s="35"/>
      <c r="C47" s="227" t="s">
        <v>3</v>
      </c>
      <c r="D47" s="227" t="s">
        <v>883</v>
      </c>
      <c r="E47" s="19" t="s">
        <v>3</v>
      </c>
      <c r="F47" s="228">
        <v>0</v>
      </c>
      <c r="G47" s="34"/>
      <c r="H47" s="35"/>
    </row>
    <row r="48" spans="1:8" s="2" customFormat="1" ht="16.899999999999999" customHeight="1">
      <c r="A48" s="34"/>
      <c r="B48" s="35"/>
      <c r="C48" s="227" t="s">
        <v>3</v>
      </c>
      <c r="D48" s="227" t="s">
        <v>898</v>
      </c>
      <c r="E48" s="19" t="s">
        <v>3</v>
      </c>
      <c r="F48" s="228">
        <v>2.52</v>
      </c>
      <c r="G48" s="34"/>
      <c r="H48" s="35"/>
    </row>
    <row r="49" spans="1:8" s="2" customFormat="1" ht="16.899999999999999" customHeight="1">
      <c r="A49" s="34"/>
      <c r="B49" s="35"/>
      <c r="C49" s="227" t="s">
        <v>127</v>
      </c>
      <c r="D49" s="227" t="s">
        <v>266</v>
      </c>
      <c r="E49" s="19" t="s">
        <v>3</v>
      </c>
      <c r="F49" s="228">
        <v>2.52</v>
      </c>
      <c r="G49" s="34"/>
      <c r="H49" s="35"/>
    </row>
    <row r="50" spans="1:8" s="2" customFormat="1" ht="16.899999999999999" customHeight="1">
      <c r="A50" s="34"/>
      <c r="B50" s="35"/>
      <c r="C50" s="229" t="s">
        <v>1251</v>
      </c>
      <c r="D50" s="34"/>
      <c r="E50" s="34"/>
      <c r="F50" s="34"/>
      <c r="G50" s="34"/>
      <c r="H50" s="35"/>
    </row>
    <row r="51" spans="1:8" s="2" customFormat="1" ht="16.899999999999999" customHeight="1">
      <c r="A51" s="34"/>
      <c r="B51" s="35"/>
      <c r="C51" s="227" t="s">
        <v>894</v>
      </c>
      <c r="D51" s="227" t="s">
        <v>1262</v>
      </c>
      <c r="E51" s="19" t="s">
        <v>216</v>
      </c>
      <c r="F51" s="228">
        <v>2.52</v>
      </c>
      <c r="G51" s="34"/>
      <c r="H51" s="35"/>
    </row>
    <row r="52" spans="1:8" s="2" customFormat="1" ht="16.899999999999999" customHeight="1">
      <c r="A52" s="34"/>
      <c r="B52" s="35"/>
      <c r="C52" s="227" t="s">
        <v>900</v>
      </c>
      <c r="D52" s="227" t="s">
        <v>1263</v>
      </c>
      <c r="E52" s="19" t="s">
        <v>216</v>
      </c>
      <c r="F52" s="228">
        <v>2.52</v>
      </c>
      <c r="G52" s="34"/>
      <c r="H52" s="35"/>
    </row>
    <row r="53" spans="1:8" s="2" customFormat="1" ht="16.899999999999999" customHeight="1">
      <c r="A53" s="34"/>
      <c r="B53" s="35"/>
      <c r="C53" s="223" t="s">
        <v>99</v>
      </c>
      <c r="D53" s="224" t="s">
        <v>3</v>
      </c>
      <c r="E53" s="225" t="s">
        <v>3</v>
      </c>
      <c r="F53" s="226">
        <v>36.9</v>
      </c>
      <c r="G53" s="34"/>
      <c r="H53" s="35"/>
    </row>
    <row r="54" spans="1:8" s="2" customFormat="1" ht="16.899999999999999" customHeight="1">
      <c r="A54" s="34"/>
      <c r="B54" s="35"/>
      <c r="C54" s="227" t="s">
        <v>3</v>
      </c>
      <c r="D54" s="227" t="s">
        <v>702</v>
      </c>
      <c r="E54" s="19" t="s">
        <v>3</v>
      </c>
      <c r="F54" s="228">
        <v>0</v>
      </c>
      <c r="G54" s="34"/>
      <c r="H54" s="35"/>
    </row>
    <row r="55" spans="1:8" s="2" customFormat="1" ht="16.899999999999999" customHeight="1">
      <c r="A55" s="34"/>
      <c r="B55" s="35"/>
      <c r="C55" s="227" t="s">
        <v>3</v>
      </c>
      <c r="D55" s="227" t="s">
        <v>106</v>
      </c>
      <c r="E55" s="19" t="s">
        <v>3</v>
      </c>
      <c r="F55" s="228">
        <v>36.9</v>
      </c>
      <c r="G55" s="34"/>
      <c r="H55" s="35"/>
    </row>
    <row r="56" spans="1:8" s="2" customFormat="1" ht="16.899999999999999" customHeight="1">
      <c r="A56" s="34"/>
      <c r="B56" s="35"/>
      <c r="C56" s="227" t="s">
        <v>99</v>
      </c>
      <c r="D56" s="227" t="s">
        <v>193</v>
      </c>
      <c r="E56" s="19" t="s">
        <v>3</v>
      </c>
      <c r="F56" s="228">
        <v>36.9</v>
      </c>
      <c r="G56" s="34"/>
      <c r="H56" s="35"/>
    </row>
    <row r="57" spans="1:8" s="2" customFormat="1" ht="16.899999999999999" customHeight="1">
      <c r="A57" s="34"/>
      <c r="B57" s="35"/>
      <c r="C57" s="229" t="s">
        <v>1251</v>
      </c>
      <c r="D57" s="34"/>
      <c r="E57" s="34"/>
      <c r="F57" s="34"/>
      <c r="G57" s="34"/>
      <c r="H57" s="35"/>
    </row>
    <row r="58" spans="1:8" s="2" customFormat="1" ht="22.5">
      <c r="A58" s="34"/>
      <c r="B58" s="35"/>
      <c r="C58" s="227" t="s">
        <v>699</v>
      </c>
      <c r="D58" s="227" t="s">
        <v>1264</v>
      </c>
      <c r="E58" s="19" t="s">
        <v>216</v>
      </c>
      <c r="F58" s="228">
        <v>36.9</v>
      </c>
      <c r="G58" s="34"/>
      <c r="H58" s="35"/>
    </row>
    <row r="59" spans="1:8" s="2" customFormat="1" ht="16.899999999999999" customHeight="1">
      <c r="A59" s="34"/>
      <c r="B59" s="35"/>
      <c r="C59" s="227" t="s">
        <v>651</v>
      </c>
      <c r="D59" s="227" t="s">
        <v>1265</v>
      </c>
      <c r="E59" s="19" t="s">
        <v>216</v>
      </c>
      <c r="F59" s="228">
        <v>87.156000000000006</v>
      </c>
      <c r="G59" s="34"/>
      <c r="H59" s="35"/>
    </row>
    <row r="60" spans="1:8" s="2" customFormat="1" ht="16.899999999999999" customHeight="1">
      <c r="A60" s="34"/>
      <c r="B60" s="35"/>
      <c r="C60" s="227" t="s">
        <v>656</v>
      </c>
      <c r="D60" s="227" t="s">
        <v>1258</v>
      </c>
      <c r="E60" s="19" t="s">
        <v>216</v>
      </c>
      <c r="F60" s="228">
        <v>85.7</v>
      </c>
      <c r="G60" s="34"/>
      <c r="H60" s="35"/>
    </row>
    <row r="61" spans="1:8" s="2" customFormat="1" ht="16.899999999999999" customHeight="1">
      <c r="A61" s="34"/>
      <c r="B61" s="35"/>
      <c r="C61" s="227" t="s">
        <v>713</v>
      </c>
      <c r="D61" s="227" t="s">
        <v>1266</v>
      </c>
      <c r="E61" s="19" t="s">
        <v>216</v>
      </c>
      <c r="F61" s="228">
        <v>87.156000000000006</v>
      </c>
      <c r="G61" s="34"/>
      <c r="H61" s="35"/>
    </row>
    <row r="62" spans="1:8" s="2" customFormat="1" ht="22.5">
      <c r="A62" s="34"/>
      <c r="B62" s="35"/>
      <c r="C62" s="227" t="s">
        <v>704</v>
      </c>
      <c r="D62" s="227" t="s">
        <v>705</v>
      </c>
      <c r="E62" s="19" t="s">
        <v>216</v>
      </c>
      <c r="F62" s="228">
        <v>40.590000000000003</v>
      </c>
      <c r="G62" s="34"/>
      <c r="H62" s="35"/>
    </row>
    <row r="63" spans="1:8" s="2" customFormat="1" ht="16.899999999999999" customHeight="1">
      <c r="A63" s="34"/>
      <c r="B63" s="35"/>
      <c r="C63" s="223" t="s">
        <v>102</v>
      </c>
      <c r="D63" s="224" t="s">
        <v>3</v>
      </c>
      <c r="E63" s="225" t="s">
        <v>3</v>
      </c>
      <c r="F63" s="226">
        <v>48.8</v>
      </c>
      <c r="G63" s="34"/>
      <c r="H63" s="35"/>
    </row>
    <row r="64" spans="1:8" s="2" customFormat="1" ht="16.899999999999999" customHeight="1">
      <c r="A64" s="34"/>
      <c r="B64" s="35"/>
      <c r="C64" s="227" t="s">
        <v>3</v>
      </c>
      <c r="D64" s="227" t="s">
        <v>691</v>
      </c>
      <c r="E64" s="19" t="s">
        <v>3</v>
      </c>
      <c r="F64" s="228">
        <v>0</v>
      </c>
      <c r="G64" s="34"/>
      <c r="H64" s="35"/>
    </row>
    <row r="65" spans="1:8" s="2" customFormat="1" ht="16.899999999999999" customHeight="1">
      <c r="A65" s="34"/>
      <c r="B65" s="35"/>
      <c r="C65" s="227" t="s">
        <v>3</v>
      </c>
      <c r="D65" s="227" t="s">
        <v>107</v>
      </c>
      <c r="E65" s="19" t="s">
        <v>3</v>
      </c>
      <c r="F65" s="228">
        <v>48.8</v>
      </c>
      <c r="G65" s="34"/>
      <c r="H65" s="35"/>
    </row>
    <row r="66" spans="1:8" s="2" customFormat="1" ht="16.899999999999999" customHeight="1">
      <c r="A66" s="34"/>
      <c r="B66" s="35"/>
      <c r="C66" s="227" t="s">
        <v>102</v>
      </c>
      <c r="D66" s="227" t="s">
        <v>193</v>
      </c>
      <c r="E66" s="19" t="s">
        <v>3</v>
      </c>
      <c r="F66" s="228">
        <v>48.8</v>
      </c>
      <c r="G66" s="34"/>
      <c r="H66" s="35"/>
    </row>
    <row r="67" spans="1:8" s="2" customFormat="1" ht="16.899999999999999" customHeight="1">
      <c r="A67" s="34"/>
      <c r="B67" s="35"/>
      <c r="C67" s="229" t="s">
        <v>1251</v>
      </c>
      <c r="D67" s="34"/>
      <c r="E67" s="34"/>
      <c r="F67" s="34"/>
      <c r="G67" s="34"/>
      <c r="H67" s="35"/>
    </row>
    <row r="68" spans="1:8" s="2" customFormat="1" ht="22.5">
      <c r="A68" s="34"/>
      <c r="B68" s="35"/>
      <c r="C68" s="227" t="s">
        <v>688</v>
      </c>
      <c r="D68" s="227" t="s">
        <v>1267</v>
      </c>
      <c r="E68" s="19" t="s">
        <v>216</v>
      </c>
      <c r="F68" s="228">
        <v>48.8</v>
      </c>
      <c r="G68" s="34"/>
      <c r="H68" s="35"/>
    </row>
    <row r="69" spans="1:8" s="2" customFormat="1" ht="16.899999999999999" customHeight="1">
      <c r="A69" s="34"/>
      <c r="B69" s="35"/>
      <c r="C69" s="227" t="s">
        <v>651</v>
      </c>
      <c r="D69" s="227" t="s">
        <v>1265</v>
      </c>
      <c r="E69" s="19" t="s">
        <v>216</v>
      </c>
      <c r="F69" s="228">
        <v>87.156000000000006</v>
      </c>
      <c r="G69" s="34"/>
      <c r="H69" s="35"/>
    </row>
    <row r="70" spans="1:8" s="2" customFormat="1" ht="16.899999999999999" customHeight="1">
      <c r="A70" s="34"/>
      <c r="B70" s="35"/>
      <c r="C70" s="227" t="s">
        <v>656</v>
      </c>
      <c r="D70" s="227" t="s">
        <v>1258</v>
      </c>
      <c r="E70" s="19" t="s">
        <v>216</v>
      </c>
      <c r="F70" s="228">
        <v>85.7</v>
      </c>
      <c r="G70" s="34"/>
      <c r="H70" s="35"/>
    </row>
    <row r="71" spans="1:8" s="2" customFormat="1" ht="16.899999999999999" customHeight="1">
      <c r="A71" s="34"/>
      <c r="B71" s="35"/>
      <c r="C71" s="227" t="s">
        <v>713</v>
      </c>
      <c r="D71" s="227" t="s">
        <v>1266</v>
      </c>
      <c r="E71" s="19" t="s">
        <v>216</v>
      </c>
      <c r="F71" s="228">
        <v>87.156000000000006</v>
      </c>
      <c r="G71" s="34"/>
      <c r="H71" s="35"/>
    </row>
    <row r="72" spans="1:8" s="2" customFormat="1" ht="22.5">
      <c r="A72" s="34"/>
      <c r="B72" s="35"/>
      <c r="C72" s="227" t="s">
        <v>693</v>
      </c>
      <c r="D72" s="227" t="s">
        <v>694</v>
      </c>
      <c r="E72" s="19" t="s">
        <v>216</v>
      </c>
      <c r="F72" s="228">
        <v>57.793999999999997</v>
      </c>
      <c r="G72" s="34"/>
      <c r="H72" s="35"/>
    </row>
    <row r="73" spans="1:8" s="2" customFormat="1" ht="16.899999999999999" customHeight="1">
      <c r="A73" s="34"/>
      <c r="B73" s="35"/>
      <c r="C73" s="223" t="s">
        <v>104</v>
      </c>
      <c r="D73" s="224" t="s">
        <v>3</v>
      </c>
      <c r="E73" s="225" t="s">
        <v>3</v>
      </c>
      <c r="F73" s="226">
        <v>18.2</v>
      </c>
      <c r="G73" s="34"/>
      <c r="H73" s="35"/>
    </row>
    <row r="74" spans="1:8" s="2" customFormat="1" ht="16.899999999999999" customHeight="1">
      <c r="A74" s="34"/>
      <c r="B74" s="35"/>
      <c r="C74" s="227" t="s">
        <v>3</v>
      </c>
      <c r="D74" s="227" t="s">
        <v>676</v>
      </c>
      <c r="E74" s="19" t="s">
        <v>3</v>
      </c>
      <c r="F74" s="228">
        <v>0</v>
      </c>
      <c r="G74" s="34"/>
      <c r="H74" s="35"/>
    </row>
    <row r="75" spans="1:8" s="2" customFormat="1" ht="16.899999999999999" customHeight="1">
      <c r="A75" s="34"/>
      <c r="B75" s="35"/>
      <c r="C75" s="227" t="s">
        <v>3</v>
      </c>
      <c r="D75" s="227" t="s">
        <v>677</v>
      </c>
      <c r="E75" s="19" t="s">
        <v>3</v>
      </c>
      <c r="F75" s="228">
        <v>18.2</v>
      </c>
      <c r="G75" s="34"/>
      <c r="H75" s="35"/>
    </row>
    <row r="76" spans="1:8" s="2" customFormat="1" ht="16.899999999999999" customHeight="1">
      <c r="A76" s="34"/>
      <c r="B76" s="35"/>
      <c r="C76" s="227" t="s">
        <v>104</v>
      </c>
      <c r="D76" s="227" t="s">
        <v>266</v>
      </c>
      <c r="E76" s="19" t="s">
        <v>3</v>
      </c>
      <c r="F76" s="228">
        <v>18.2</v>
      </c>
      <c r="G76" s="34"/>
      <c r="H76" s="35"/>
    </row>
    <row r="77" spans="1:8" s="2" customFormat="1" ht="16.899999999999999" customHeight="1">
      <c r="A77" s="34"/>
      <c r="B77" s="35"/>
      <c r="C77" s="229" t="s">
        <v>1251</v>
      </c>
      <c r="D77" s="34"/>
      <c r="E77" s="34"/>
      <c r="F77" s="34"/>
      <c r="G77" s="34"/>
      <c r="H77" s="35"/>
    </row>
    <row r="78" spans="1:8" s="2" customFormat="1" ht="16.899999999999999" customHeight="1">
      <c r="A78" s="34"/>
      <c r="B78" s="35"/>
      <c r="C78" s="227" t="s">
        <v>673</v>
      </c>
      <c r="D78" s="227" t="s">
        <v>1268</v>
      </c>
      <c r="E78" s="19" t="s">
        <v>234</v>
      </c>
      <c r="F78" s="228">
        <v>18.2</v>
      </c>
      <c r="G78" s="34"/>
      <c r="H78" s="35"/>
    </row>
    <row r="79" spans="1:8" s="2" customFormat="1" ht="16.899999999999999" customHeight="1">
      <c r="A79" s="34"/>
      <c r="B79" s="35"/>
      <c r="C79" s="227" t="s">
        <v>651</v>
      </c>
      <c r="D79" s="227" t="s">
        <v>1265</v>
      </c>
      <c r="E79" s="19" t="s">
        <v>216</v>
      </c>
      <c r="F79" s="228">
        <v>87.156000000000006</v>
      </c>
      <c r="G79" s="34"/>
      <c r="H79" s="35"/>
    </row>
    <row r="80" spans="1:8" s="2" customFormat="1" ht="16.899999999999999" customHeight="1">
      <c r="A80" s="34"/>
      <c r="B80" s="35"/>
      <c r="C80" s="227" t="s">
        <v>713</v>
      </c>
      <c r="D80" s="227" t="s">
        <v>1266</v>
      </c>
      <c r="E80" s="19" t="s">
        <v>216</v>
      </c>
      <c r="F80" s="228">
        <v>87.156000000000006</v>
      </c>
      <c r="G80" s="34"/>
      <c r="H80" s="35"/>
    </row>
    <row r="81" spans="1:8" s="2" customFormat="1" ht="16.899999999999999" customHeight="1">
      <c r="A81" s="34"/>
      <c r="B81" s="35"/>
      <c r="C81" s="227" t="s">
        <v>717</v>
      </c>
      <c r="D81" s="227" t="s">
        <v>1269</v>
      </c>
      <c r="E81" s="19" t="s">
        <v>234</v>
      </c>
      <c r="F81" s="228">
        <v>18.2</v>
      </c>
      <c r="G81" s="34"/>
      <c r="H81" s="35"/>
    </row>
    <row r="82" spans="1:8" s="2" customFormat="1" ht="22.5">
      <c r="A82" s="34"/>
      <c r="B82" s="35"/>
      <c r="C82" s="227" t="s">
        <v>693</v>
      </c>
      <c r="D82" s="227" t="s">
        <v>694</v>
      </c>
      <c r="E82" s="19" t="s">
        <v>216</v>
      </c>
      <c r="F82" s="228">
        <v>57.793999999999997</v>
      </c>
      <c r="G82" s="34"/>
      <c r="H82" s="35"/>
    </row>
    <row r="83" spans="1:8" s="2" customFormat="1" ht="16.899999999999999" customHeight="1">
      <c r="A83" s="34"/>
      <c r="B83" s="35"/>
      <c r="C83" s="223" t="s">
        <v>106</v>
      </c>
      <c r="D83" s="224" t="s">
        <v>3</v>
      </c>
      <c r="E83" s="225" t="s">
        <v>3</v>
      </c>
      <c r="F83" s="226">
        <v>36.9</v>
      </c>
      <c r="G83" s="34"/>
      <c r="H83" s="35"/>
    </row>
    <row r="84" spans="1:8" s="2" customFormat="1" ht="16.899999999999999" customHeight="1">
      <c r="A84" s="34"/>
      <c r="B84" s="35"/>
      <c r="C84" s="227" t="s">
        <v>3</v>
      </c>
      <c r="D84" s="227" t="s">
        <v>327</v>
      </c>
      <c r="E84" s="19" t="s">
        <v>3</v>
      </c>
      <c r="F84" s="228">
        <v>0</v>
      </c>
      <c r="G84" s="34"/>
      <c r="H84" s="35"/>
    </row>
    <row r="85" spans="1:8" s="2" customFormat="1" ht="16.899999999999999" customHeight="1">
      <c r="A85" s="34"/>
      <c r="B85" s="35"/>
      <c r="C85" s="227" t="s">
        <v>3</v>
      </c>
      <c r="D85" s="227" t="s">
        <v>328</v>
      </c>
      <c r="E85" s="19" t="s">
        <v>3</v>
      </c>
      <c r="F85" s="228">
        <v>6.3</v>
      </c>
      <c r="G85" s="34"/>
      <c r="H85" s="35"/>
    </row>
    <row r="86" spans="1:8" s="2" customFormat="1" ht="16.899999999999999" customHeight="1">
      <c r="A86" s="34"/>
      <c r="B86" s="35"/>
      <c r="C86" s="227" t="s">
        <v>3</v>
      </c>
      <c r="D86" s="227" t="s">
        <v>329</v>
      </c>
      <c r="E86" s="19" t="s">
        <v>3</v>
      </c>
      <c r="F86" s="228">
        <v>9.6</v>
      </c>
      <c r="G86" s="34"/>
      <c r="H86" s="35"/>
    </row>
    <row r="87" spans="1:8" s="2" customFormat="1" ht="16.899999999999999" customHeight="1">
      <c r="A87" s="34"/>
      <c r="B87" s="35"/>
      <c r="C87" s="227" t="s">
        <v>3</v>
      </c>
      <c r="D87" s="227" t="s">
        <v>330</v>
      </c>
      <c r="E87" s="19" t="s">
        <v>3</v>
      </c>
      <c r="F87" s="228">
        <v>14</v>
      </c>
      <c r="G87" s="34"/>
      <c r="H87" s="35"/>
    </row>
    <row r="88" spans="1:8" s="2" customFormat="1" ht="16.899999999999999" customHeight="1">
      <c r="A88" s="34"/>
      <c r="B88" s="35"/>
      <c r="C88" s="227" t="s">
        <v>3</v>
      </c>
      <c r="D88" s="227" t="s">
        <v>331</v>
      </c>
      <c r="E88" s="19" t="s">
        <v>3</v>
      </c>
      <c r="F88" s="228">
        <v>1.9</v>
      </c>
      <c r="G88" s="34"/>
      <c r="H88" s="35"/>
    </row>
    <row r="89" spans="1:8" s="2" customFormat="1" ht="16.899999999999999" customHeight="1">
      <c r="A89" s="34"/>
      <c r="B89" s="35"/>
      <c r="C89" s="227" t="s">
        <v>3</v>
      </c>
      <c r="D89" s="227" t="s">
        <v>332</v>
      </c>
      <c r="E89" s="19" t="s">
        <v>3</v>
      </c>
      <c r="F89" s="228">
        <v>5.0999999999999996</v>
      </c>
      <c r="G89" s="34"/>
      <c r="H89" s="35"/>
    </row>
    <row r="90" spans="1:8" s="2" customFormat="1" ht="16.899999999999999" customHeight="1">
      <c r="A90" s="34"/>
      <c r="B90" s="35"/>
      <c r="C90" s="227" t="s">
        <v>106</v>
      </c>
      <c r="D90" s="227" t="s">
        <v>266</v>
      </c>
      <c r="E90" s="19" t="s">
        <v>3</v>
      </c>
      <c r="F90" s="228">
        <v>36.9</v>
      </c>
      <c r="G90" s="34"/>
      <c r="H90" s="35"/>
    </row>
    <row r="91" spans="1:8" s="2" customFormat="1" ht="16.899999999999999" customHeight="1">
      <c r="A91" s="34"/>
      <c r="B91" s="35"/>
      <c r="C91" s="229" t="s">
        <v>1251</v>
      </c>
      <c r="D91" s="34"/>
      <c r="E91" s="34"/>
      <c r="F91" s="34"/>
      <c r="G91" s="34"/>
      <c r="H91" s="35"/>
    </row>
    <row r="92" spans="1:8" s="2" customFormat="1" ht="16.899999999999999" customHeight="1">
      <c r="A92" s="34"/>
      <c r="B92" s="35"/>
      <c r="C92" s="227" t="s">
        <v>313</v>
      </c>
      <c r="D92" s="227" t="s">
        <v>1270</v>
      </c>
      <c r="E92" s="19" t="s">
        <v>216</v>
      </c>
      <c r="F92" s="228">
        <v>98.3</v>
      </c>
      <c r="G92" s="34"/>
      <c r="H92" s="35"/>
    </row>
    <row r="93" spans="1:8" s="2" customFormat="1" ht="22.5">
      <c r="A93" s="34"/>
      <c r="B93" s="35"/>
      <c r="C93" s="227" t="s">
        <v>699</v>
      </c>
      <c r="D93" s="227" t="s">
        <v>1264</v>
      </c>
      <c r="E93" s="19" t="s">
        <v>216</v>
      </c>
      <c r="F93" s="228">
        <v>36.9</v>
      </c>
      <c r="G93" s="34"/>
      <c r="H93" s="35"/>
    </row>
    <row r="94" spans="1:8" s="2" customFormat="1" ht="16.899999999999999" customHeight="1">
      <c r="A94" s="34"/>
      <c r="B94" s="35"/>
      <c r="C94" s="223" t="s">
        <v>107</v>
      </c>
      <c r="D94" s="224" t="s">
        <v>3</v>
      </c>
      <c r="E94" s="225" t="s">
        <v>3</v>
      </c>
      <c r="F94" s="226">
        <v>48.8</v>
      </c>
      <c r="G94" s="34"/>
      <c r="H94" s="35"/>
    </row>
    <row r="95" spans="1:8" s="2" customFormat="1" ht="16.899999999999999" customHeight="1">
      <c r="A95" s="34"/>
      <c r="B95" s="35"/>
      <c r="C95" s="227" t="s">
        <v>3</v>
      </c>
      <c r="D95" s="227" t="s">
        <v>325</v>
      </c>
      <c r="E95" s="19" t="s">
        <v>3</v>
      </c>
      <c r="F95" s="228">
        <v>0</v>
      </c>
      <c r="G95" s="34"/>
      <c r="H95" s="35"/>
    </row>
    <row r="96" spans="1:8" s="2" customFormat="1" ht="16.899999999999999" customHeight="1">
      <c r="A96" s="34"/>
      <c r="B96" s="35"/>
      <c r="C96" s="227" t="s">
        <v>3</v>
      </c>
      <c r="D96" s="227" t="s">
        <v>326</v>
      </c>
      <c r="E96" s="19" t="s">
        <v>3</v>
      </c>
      <c r="F96" s="228">
        <v>48.8</v>
      </c>
      <c r="G96" s="34"/>
      <c r="H96" s="35"/>
    </row>
    <row r="97" spans="1:8" s="2" customFormat="1" ht="16.899999999999999" customHeight="1">
      <c r="A97" s="34"/>
      <c r="B97" s="35"/>
      <c r="C97" s="227" t="s">
        <v>107</v>
      </c>
      <c r="D97" s="227" t="s">
        <v>266</v>
      </c>
      <c r="E97" s="19" t="s">
        <v>3</v>
      </c>
      <c r="F97" s="228">
        <v>48.8</v>
      </c>
      <c r="G97" s="34"/>
      <c r="H97" s="35"/>
    </row>
    <row r="98" spans="1:8" s="2" customFormat="1" ht="16.899999999999999" customHeight="1">
      <c r="A98" s="34"/>
      <c r="B98" s="35"/>
      <c r="C98" s="229" t="s">
        <v>1251</v>
      </c>
      <c r="D98" s="34"/>
      <c r="E98" s="34"/>
      <c r="F98" s="34"/>
      <c r="G98" s="34"/>
      <c r="H98" s="35"/>
    </row>
    <row r="99" spans="1:8" s="2" customFormat="1" ht="16.899999999999999" customHeight="1">
      <c r="A99" s="34"/>
      <c r="B99" s="35"/>
      <c r="C99" s="227" t="s">
        <v>313</v>
      </c>
      <c r="D99" s="227" t="s">
        <v>1270</v>
      </c>
      <c r="E99" s="19" t="s">
        <v>216</v>
      </c>
      <c r="F99" s="228">
        <v>98.3</v>
      </c>
      <c r="G99" s="34"/>
      <c r="H99" s="35"/>
    </row>
    <row r="100" spans="1:8" s="2" customFormat="1" ht="22.5">
      <c r="A100" s="34"/>
      <c r="B100" s="35"/>
      <c r="C100" s="227" t="s">
        <v>688</v>
      </c>
      <c r="D100" s="227" t="s">
        <v>1267</v>
      </c>
      <c r="E100" s="19" t="s">
        <v>216</v>
      </c>
      <c r="F100" s="228">
        <v>48.8</v>
      </c>
      <c r="G100" s="34"/>
      <c r="H100" s="35"/>
    </row>
    <row r="101" spans="1:8" s="2" customFormat="1" ht="16.899999999999999" customHeight="1">
      <c r="A101" s="34"/>
      <c r="B101" s="35"/>
      <c r="C101" s="223" t="s">
        <v>678</v>
      </c>
      <c r="D101" s="224" t="s">
        <v>3</v>
      </c>
      <c r="E101" s="225" t="s">
        <v>3</v>
      </c>
      <c r="F101" s="226">
        <v>18.2</v>
      </c>
      <c r="G101" s="34"/>
      <c r="H101" s="35"/>
    </row>
    <row r="102" spans="1:8" s="2" customFormat="1" ht="16.899999999999999" customHeight="1">
      <c r="A102" s="34"/>
      <c r="B102" s="35"/>
      <c r="C102" s="227" t="s">
        <v>3</v>
      </c>
      <c r="D102" s="227" t="s">
        <v>676</v>
      </c>
      <c r="E102" s="19" t="s">
        <v>3</v>
      </c>
      <c r="F102" s="228">
        <v>0</v>
      </c>
      <c r="G102" s="34"/>
      <c r="H102" s="35"/>
    </row>
    <row r="103" spans="1:8" s="2" customFormat="1" ht="16.899999999999999" customHeight="1">
      <c r="A103" s="34"/>
      <c r="B103" s="35"/>
      <c r="C103" s="227" t="s">
        <v>3</v>
      </c>
      <c r="D103" s="227" t="s">
        <v>677</v>
      </c>
      <c r="E103" s="19" t="s">
        <v>3</v>
      </c>
      <c r="F103" s="228">
        <v>18.2</v>
      </c>
      <c r="G103" s="34"/>
      <c r="H103" s="35"/>
    </row>
    <row r="104" spans="1:8" s="2" customFormat="1" ht="16.899999999999999" customHeight="1">
      <c r="A104" s="34"/>
      <c r="B104" s="35"/>
      <c r="C104" s="227" t="s">
        <v>678</v>
      </c>
      <c r="D104" s="227" t="s">
        <v>193</v>
      </c>
      <c r="E104" s="19" t="s">
        <v>3</v>
      </c>
      <c r="F104" s="228">
        <v>18.2</v>
      </c>
      <c r="G104" s="34"/>
      <c r="H104" s="35"/>
    </row>
    <row r="105" spans="1:8" s="2" customFormat="1" ht="16.899999999999999" customHeight="1">
      <c r="A105" s="34"/>
      <c r="B105" s="35"/>
      <c r="C105" s="223" t="s">
        <v>109</v>
      </c>
      <c r="D105" s="224" t="s">
        <v>3</v>
      </c>
      <c r="E105" s="225" t="s">
        <v>3</v>
      </c>
      <c r="F105" s="226">
        <v>107.25700000000001</v>
      </c>
      <c r="G105" s="34"/>
      <c r="H105" s="35"/>
    </row>
    <row r="106" spans="1:8" s="2" customFormat="1" ht="16.899999999999999" customHeight="1">
      <c r="A106" s="34"/>
      <c r="B106" s="35"/>
      <c r="C106" s="227" t="s">
        <v>3</v>
      </c>
      <c r="D106" s="227" t="s">
        <v>824</v>
      </c>
      <c r="E106" s="19" t="s">
        <v>3</v>
      </c>
      <c r="F106" s="228">
        <v>19.239999999999998</v>
      </c>
      <c r="G106" s="34"/>
      <c r="H106" s="35"/>
    </row>
    <row r="107" spans="1:8" s="2" customFormat="1" ht="16.899999999999999" customHeight="1">
      <c r="A107" s="34"/>
      <c r="B107" s="35"/>
      <c r="C107" s="227" t="s">
        <v>3</v>
      </c>
      <c r="D107" s="227" t="s">
        <v>825</v>
      </c>
      <c r="E107" s="19" t="s">
        <v>3</v>
      </c>
      <c r="F107" s="228">
        <v>17.2</v>
      </c>
      <c r="G107" s="34"/>
      <c r="H107" s="35"/>
    </row>
    <row r="108" spans="1:8" s="2" customFormat="1" ht="16.899999999999999" customHeight="1">
      <c r="A108" s="34"/>
      <c r="B108" s="35"/>
      <c r="C108" s="227" t="s">
        <v>3</v>
      </c>
      <c r="D108" s="227" t="s">
        <v>826</v>
      </c>
      <c r="E108" s="19" t="s">
        <v>3</v>
      </c>
      <c r="F108" s="228">
        <v>26.4</v>
      </c>
      <c r="G108" s="34"/>
      <c r="H108" s="35"/>
    </row>
    <row r="109" spans="1:8" s="2" customFormat="1" ht="16.899999999999999" customHeight="1">
      <c r="A109" s="34"/>
      <c r="B109" s="35"/>
      <c r="C109" s="227" t="s">
        <v>3</v>
      </c>
      <c r="D109" s="227" t="s">
        <v>827</v>
      </c>
      <c r="E109" s="19" t="s">
        <v>3</v>
      </c>
      <c r="F109" s="228">
        <v>7.88</v>
      </c>
      <c r="G109" s="34"/>
      <c r="H109" s="35"/>
    </row>
    <row r="110" spans="1:8" s="2" customFormat="1" ht="16.899999999999999" customHeight="1">
      <c r="A110" s="34"/>
      <c r="B110" s="35"/>
      <c r="C110" s="227" t="s">
        <v>3</v>
      </c>
      <c r="D110" s="227" t="s">
        <v>828</v>
      </c>
      <c r="E110" s="19" t="s">
        <v>3</v>
      </c>
      <c r="F110" s="228">
        <v>18.440000000000001</v>
      </c>
      <c r="G110" s="34"/>
      <c r="H110" s="35"/>
    </row>
    <row r="111" spans="1:8" s="2" customFormat="1" ht="16.899999999999999" customHeight="1">
      <c r="A111" s="34"/>
      <c r="B111" s="35"/>
      <c r="C111" s="227" t="s">
        <v>3</v>
      </c>
      <c r="D111" s="227" t="s">
        <v>829</v>
      </c>
      <c r="E111" s="19" t="s">
        <v>3</v>
      </c>
      <c r="F111" s="228">
        <v>0</v>
      </c>
      <c r="G111" s="34"/>
      <c r="H111" s="35"/>
    </row>
    <row r="112" spans="1:8" s="2" customFormat="1" ht="16.899999999999999" customHeight="1">
      <c r="A112" s="34"/>
      <c r="B112" s="35"/>
      <c r="C112" s="227" t="s">
        <v>3</v>
      </c>
      <c r="D112" s="227" t="s">
        <v>830</v>
      </c>
      <c r="E112" s="19" t="s">
        <v>3</v>
      </c>
      <c r="F112" s="228">
        <v>15.577</v>
      </c>
      <c r="G112" s="34"/>
      <c r="H112" s="35"/>
    </row>
    <row r="113" spans="1:8" s="2" customFormat="1" ht="16.899999999999999" customHeight="1">
      <c r="A113" s="34"/>
      <c r="B113" s="35"/>
      <c r="C113" s="227" t="s">
        <v>3</v>
      </c>
      <c r="D113" s="227" t="s">
        <v>831</v>
      </c>
      <c r="E113" s="19" t="s">
        <v>3</v>
      </c>
      <c r="F113" s="228">
        <v>2.52</v>
      </c>
      <c r="G113" s="34"/>
      <c r="H113" s="35"/>
    </row>
    <row r="114" spans="1:8" s="2" customFormat="1" ht="16.899999999999999" customHeight="1">
      <c r="A114" s="34"/>
      <c r="B114" s="35"/>
      <c r="C114" s="227" t="s">
        <v>109</v>
      </c>
      <c r="D114" s="227" t="s">
        <v>193</v>
      </c>
      <c r="E114" s="19" t="s">
        <v>3</v>
      </c>
      <c r="F114" s="228">
        <v>107.25700000000001</v>
      </c>
      <c r="G114" s="34"/>
      <c r="H114" s="35"/>
    </row>
    <row r="115" spans="1:8" s="2" customFormat="1" ht="16.899999999999999" customHeight="1">
      <c r="A115" s="34"/>
      <c r="B115" s="35"/>
      <c r="C115" s="229" t="s">
        <v>1251</v>
      </c>
      <c r="D115" s="34"/>
      <c r="E115" s="34"/>
      <c r="F115" s="34"/>
      <c r="G115" s="34"/>
      <c r="H115" s="35"/>
    </row>
    <row r="116" spans="1:8" s="2" customFormat="1" ht="16.899999999999999" customHeight="1">
      <c r="A116" s="34"/>
      <c r="B116" s="35"/>
      <c r="C116" s="227" t="s">
        <v>821</v>
      </c>
      <c r="D116" s="227" t="s">
        <v>1271</v>
      </c>
      <c r="E116" s="19" t="s">
        <v>216</v>
      </c>
      <c r="F116" s="228">
        <v>107.25700000000001</v>
      </c>
      <c r="G116" s="34"/>
      <c r="H116" s="35"/>
    </row>
    <row r="117" spans="1:8" s="2" customFormat="1" ht="16.899999999999999" customHeight="1">
      <c r="A117" s="34"/>
      <c r="B117" s="35"/>
      <c r="C117" s="227" t="s">
        <v>254</v>
      </c>
      <c r="D117" s="227" t="s">
        <v>1272</v>
      </c>
      <c r="E117" s="19" t="s">
        <v>216</v>
      </c>
      <c r="F117" s="228">
        <v>141.68799999999999</v>
      </c>
      <c r="G117" s="34"/>
      <c r="H117" s="35"/>
    </row>
    <row r="118" spans="1:8" s="2" customFormat="1" ht="16.899999999999999" customHeight="1">
      <c r="A118" s="34"/>
      <c r="B118" s="35"/>
      <c r="C118" s="227" t="s">
        <v>858</v>
      </c>
      <c r="D118" s="227" t="s">
        <v>1273</v>
      </c>
      <c r="E118" s="19" t="s">
        <v>216</v>
      </c>
      <c r="F118" s="228">
        <v>107.25700000000001</v>
      </c>
      <c r="G118" s="34"/>
      <c r="H118" s="35"/>
    </row>
    <row r="119" spans="1:8" s="2" customFormat="1" ht="16.899999999999999" customHeight="1">
      <c r="A119" s="34"/>
      <c r="B119" s="35"/>
      <c r="C119" s="227" t="s">
        <v>862</v>
      </c>
      <c r="D119" s="227" t="s">
        <v>1274</v>
      </c>
      <c r="E119" s="19" t="s">
        <v>216</v>
      </c>
      <c r="F119" s="228">
        <v>107.25700000000001</v>
      </c>
      <c r="G119" s="34"/>
      <c r="H119" s="35"/>
    </row>
    <row r="120" spans="1:8" s="2" customFormat="1" ht="16.899999999999999" customHeight="1">
      <c r="A120" s="34"/>
      <c r="B120" s="35"/>
      <c r="C120" s="227" t="s">
        <v>940</v>
      </c>
      <c r="D120" s="227" t="s">
        <v>1275</v>
      </c>
      <c r="E120" s="19" t="s">
        <v>216</v>
      </c>
      <c r="F120" s="228">
        <v>286.83300000000003</v>
      </c>
      <c r="G120" s="34"/>
      <c r="H120" s="35"/>
    </row>
    <row r="121" spans="1:8" s="2" customFormat="1" ht="16.899999999999999" customHeight="1">
      <c r="A121" s="34"/>
      <c r="B121" s="35"/>
      <c r="C121" s="227" t="s">
        <v>833</v>
      </c>
      <c r="D121" s="227" t="s">
        <v>834</v>
      </c>
      <c r="E121" s="19" t="s">
        <v>216</v>
      </c>
      <c r="F121" s="228">
        <v>117.983</v>
      </c>
      <c r="G121" s="34"/>
      <c r="H121" s="35"/>
    </row>
    <row r="122" spans="1:8" s="2" customFormat="1" ht="16.899999999999999" customHeight="1">
      <c r="A122" s="34"/>
      <c r="B122" s="35"/>
      <c r="C122" s="223" t="s">
        <v>131</v>
      </c>
      <c r="D122" s="224" t="s">
        <v>3</v>
      </c>
      <c r="E122" s="225" t="s">
        <v>3</v>
      </c>
      <c r="F122" s="226">
        <v>286.83300000000003</v>
      </c>
      <c r="G122" s="34"/>
      <c r="H122" s="35"/>
    </row>
    <row r="123" spans="1:8" s="2" customFormat="1" ht="16.899999999999999" customHeight="1">
      <c r="A123" s="34"/>
      <c r="B123" s="35"/>
      <c r="C123" s="227" t="s">
        <v>3</v>
      </c>
      <c r="D123" s="227" t="s">
        <v>943</v>
      </c>
      <c r="E123" s="19" t="s">
        <v>3</v>
      </c>
      <c r="F123" s="228">
        <v>0</v>
      </c>
      <c r="G123" s="34"/>
      <c r="H123" s="35"/>
    </row>
    <row r="124" spans="1:8" s="2" customFormat="1" ht="16.899999999999999" customHeight="1">
      <c r="A124" s="34"/>
      <c r="B124" s="35"/>
      <c r="C124" s="227" t="s">
        <v>3</v>
      </c>
      <c r="D124" s="227" t="s">
        <v>125</v>
      </c>
      <c r="E124" s="19" t="s">
        <v>3</v>
      </c>
      <c r="F124" s="228">
        <v>36.9</v>
      </c>
      <c r="G124" s="34"/>
      <c r="H124" s="35"/>
    </row>
    <row r="125" spans="1:8" s="2" customFormat="1" ht="16.899999999999999" customHeight="1">
      <c r="A125" s="34"/>
      <c r="B125" s="35"/>
      <c r="C125" s="227" t="s">
        <v>3</v>
      </c>
      <c r="D125" s="227" t="s">
        <v>944</v>
      </c>
      <c r="E125" s="19" t="s">
        <v>3</v>
      </c>
      <c r="F125" s="228">
        <v>0</v>
      </c>
      <c r="G125" s="34"/>
      <c r="H125" s="35"/>
    </row>
    <row r="126" spans="1:8" s="2" customFormat="1" ht="16.899999999999999" customHeight="1">
      <c r="A126" s="34"/>
      <c r="B126" s="35"/>
      <c r="C126" s="227" t="s">
        <v>3</v>
      </c>
      <c r="D126" s="227" t="s">
        <v>129</v>
      </c>
      <c r="E126" s="19" t="s">
        <v>3</v>
      </c>
      <c r="F126" s="228">
        <v>180.86799999999999</v>
      </c>
      <c r="G126" s="34"/>
      <c r="H126" s="35"/>
    </row>
    <row r="127" spans="1:8" s="2" customFormat="1" ht="16.899999999999999" customHeight="1">
      <c r="A127" s="34"/>
      <c r="B127" s="35"/>
      <c r="C127" s="227" t="s">
        <v>3</v>
      </c>
      <c r="D127" s="227" t="s">
        <v>133</v>
      </c>
      <c r="E127" s="19" t="s">
        <v>3</v>
      </c>
      <c r="F127" s="228">
        <v>68.076999999999998</v>
      </c>
      <c r="G127" s="34"/>
      <c r="H127" s="35"/>
    </row>
    <row r="128" spans="1:8" s="2" customFormat="1" ht="16.899999999999999" customHeight="1">
      <c r="A128" s="34"/>
      <c r="B128" s="35"/>
      <c r="C128" s="227" t="s">
        <v>3</v>
      </c>
      <c r="D128" s="227" t="s">
        <v>137</v>
      </c>
      <c r="E128" s="19" t="s">
        <v>3</v>
      </c>
      <c r="F128" s="228">
        <v>12.26</v>
      </c>
      <c r="G128" s="34"/>
      <c r="H128" s="35"/>
    </row>
    <row r="129" spans="1:8" s="2" customFormat="1" ht="16.899999999999999" customHeight="1">
      <c r="A129" s="34"/>
      <c r="B129" s="35"/>
      <c r="C129" s="227" t="s">
        <v>3</v>
      </c>
      <c r="D129" s="227" t="s">
        <v>945</v>
      </c>
      <c r="E129" s="19" t="s">
        <v>3</v>
      </c>
      <c r="F129" s="228">
        <v>0</v>
      </c>
      <c r="G129" s="34"/>
      <c r="H129" s="35"/>
    </row>
    <row r="130" spans="1:8" s="2" customFormat="1" ht="16.899999999999999" customHeight="1">
      <c r="A130" s="34"/>
      <c r="B130" s="35"/>
      <c r="C130" s="227" t="s">
        <v>3</v>
      </c>
      <c r="D130" s="227" t="s">
        <v>946</v>
      </c>
      <c r="E130" s="19" t="s">
        <v>3</v>
      </c>
      <c r="F130" s="228">
        <v>28</v>
      </c>
      <c r="G130" s="34"/>
      <c r="H130" s="35"/>
    </row>
    <row r="131" spans="1:8" s="2" customFormat="1" ht="16.899999999999999" customHeight="1">
      <c r="A131" s="34"/>
      <c r="B131" s="35"/>
      <c r="C131" s="227" t="s">
        <v>3</v>
      </c>
      <c r="D131" s="227" t="s">
        <v>947</v>
      </c>
      <c r="E131" s="19" t="s">
        <v>3</v>
      </c>
      <c r="F131" s="228">
        <v>0</v>
      </c>
      <c r="G131" s="34"/>
      <c r="H131" s="35"/>
    </row>
    <row r="132" spans="1:8" s="2" customFormat="1" ht="16.899999999999999" customHeight="1">
      <c r="A132" s="34"/>
      <c r="B132" s="35"/>
      <c r="C132" s="227" t="s">
        <v>3</v>
      </c>
      <c r="D132" s="227" t="s">
        <v>948</v>
      </c>
      <c r="E132" s="19" t="s">
        <v>3</v>
      </c>
      <c r="F132" s="228">
        <v>7.7279999999999998</v>
      </c>
      <c r="G132" s="34"/>
      <c r="H132" s="35"/>
    </row>
    <row r="133" spans="1:8" s="2" customFormat="1" ht="16.899999999999999" customHeight="1">
      <c r="A133" s="34"/>
      <c r="B133" s="35"/>
      <c r="C133" s="227" t="s">
        <v>3</v>
      </c>
      <c r="D133" s="227" t="s">
        <v>257</v>
      </c>
      <c r="E133" s="19" t="s">
        <v>3</v>
      </c>
      <c r="F133" s="228">
        <v>0</v>
      </c>
      <c r="G133" s="34"/>
      <c r="H133" s="35"/>
    </row>
    <row r="134" spans="1:8" s="2" customFormat="1" ht="16.899999999999999" customHeight="1">
      <c r="A134" s="34"/>
      <c r="B134" s="35"/>
      <c r="C134" s="227" t="s">
        <v>3</v>
      </c>
      <c r="D134" s="227" t="s">
        <v>258</v>
      </c>
      <c r="E134" s="19" t="s">
        <v>3</v>
      </c>
      <c r="F134" s="228">
        <v>-107.25700000000001</v>
      </c>
      <c r="G134" s="34"/>
      <c r="H134" s="35"/>
    </row>
    <row r="135" spans="1:8" s="2" customFormat="1" ht="16.899999999999999" customHeight="1">
      <c r="A135" s="34"/>
      <c r="B135" s="35"/>
      <c r="C135" s="227" t="s">
        <v>3</v>
      </c>
      <c r="D135" s="227" t="s">
        <v>949</v>
      </c>
      <c r="E135" s="19" t="s">
        <v>3</v>
      </c>
      <c r="F135" s="228">
        <v>0</v>
      </c>
      <c r="G135" s="34"/>
      <c r="H135" s="35"/>
    </row>
    <row r="136" spans="1:8" s="2" customFormat="1" ht="16.899999999999999" customHeight="1">
      <c r="A136" s="34"/>
      <c r="B136" s="35"/>
      <c r="C136" s="227" t="s">
        <v>3</v>
      </c>
      <c r="D136" s="227" t="s">
        <v>950</v>
      </c>
      <c r="E136" s="19" t="s">
        <v>3</v>
      </c>
      <c r="F136" s="228">
        <v>60.256999999999998</v>
      </c>
      <c r="G136" s="34"/>
      <c r="H136" s="35"/>
    </row>
    <row r="137" spans="1:8" s="2" customFormat="1" ht="16.899999999999999" customHeight="1">
      <c r="A137" s="34"/>
      <c r="B137" s="35"/>
      <c r="C137" s="227" t="s">
        <v>131</v>
      </c>
      <c r="D137" s="227" t="s">
        <v>193</v>
      </c>
      <c r="E137" s="19" t="s">
        <v>3</v>
      </c>
      <c r="F137" s="228">
        <v>286.83300000000003</v>
      </c>
      <c r="G137" s="34"/>
      <c r="H137" s="35"/>
    </row>
    <row r="138" spans="1:8" s="2" customFormat="1" ht="16.899999999999999" customHeight="1">
      <c r="A138" s="34"/>
      <c r="B138" s="35"/>
      <c r="C138" s="229" t="s">
        <v>1251</v>
      </c>
      <c r="D138" s="34"/>
      <c r="E138" s="34"/>
      <c r="F138" s="34"/>
      <c r="G138" s="34"/>
      <c r="H138" s="35"/>
    </row>
    <row r="139" spans="1:8" s="2" customFormat="1" ht="16.899999999999999" customHeight="1">
      <c r="A139" s="34"/>
      <c r="B139" s="35"/>
      <c r="C139" s="227" t="s">
        <v>940</v>
      </c>
      <c r="D139" s="227" t="s">
        <v>1275</v>
      </c>
      <c r="E139" s="19" t="s">
        <v>216</v>
      </c>
      <c r="F139" s="228">
        <v>286.83300000000003</v>
      </c>
      <c r="G139" s="34"/>
      <c r="H139" s="35"/>
    </row>
    <row r="140" spans="1:8" s="2" customFormat="1" ht="16.899999999999999" customHeight="1">
      <c r="A140" s="34"/>
      <c r="B140" s="35"/>
      <c r="C140" s="227" t="s">
        <v>916</v>
      </c>
      <c r="D140" s="227" t="s">
        <v>1276</v>
      </c>
      <c r="E140" s="19" t="s">
        <v>216</v>
      </c>
      <c r="F140" s="228">
        <v>143.417</v>
      </c>
      <c r="G140" s="34"/>
      <c r="H140" s="35"/>
    </row>
    <row r="141" spans="1:8" s="2" customFormat="1" ht="16.899999999999999" customHeight="1">
      <c r="A141" s="34"/>
      <c r="B141" s="35"/>
      <c r="C141" s="227" t="s">
        <v>933</v>
      </c>
      <c r="D141" s="227" t="s">
        <v>1277</v>
      </c>
      <c r="E141" s="19" t="s">
        <v>216</v>
      </c>
      <c r="F141" s="228">
        <v>237.673</v>
      </c>
      <c r="G141" s="34"/>
      <c r="H141" s="35"/>
    </row>
    <row r="142" spans="1:8" s="2" customFormat="1" ht="22.5">
      <c r="A142" s="34"/>
      <c r="B142" s="35"/>
      <c r="C142" s="227" t="s">
        <v>952</v>
      </c>
      <c r="D142" s="227" t="s">
        <v>1278</v>
      </c>
      <c r="E142" s="19" t="s">
        <v>216</v>
      </c>
      <c r="F142" s="228">
        <v>249.93299999999999</v>
      </c>
      <c r="G142" s="34"/>
      <c r="H142" s="35"/>
    </row>
    <row r="143" spans="1:8" s="2" customFormat="1" ht="16.899999999999999" customHeight="1">
      <c r="A143" s="34"/>
      <c r="B143" s="35"/>
      <c r="C143" s="227" t="s">
        <v>927</v>
      </c>
      <c r="D143" s="227" t="s">
        <v>928</v>
      </c>
      <c r="E143" s="19" t="s">
        <v>234</v>
      </c>
      <c r="F143" s="228">
        <v>78.879000000000005</v>
      </c>
      <c r="G143" s="34"/>
      <c r="H143" s="35"/>
    </row>
    <row r="144" spans="1:8" s="2" customFormat="1" ht="16.899999999999999" customHeight="1">
      <c r="A144" s="34"/>
      <c r="B144" s="35"/>
      <c r="C144" s="227" t="s">
        <v>922</v>
      </c>
      <c r="D144" s="227" t="s">
        <v>923</v>
      </c>
      <c r="E144" s="19" t="s">
        <v>216</v>
      </c>
      <c r="F144" s="228">
        <v>157.75800000000001</v>
      </c>
      <c r="G144" s="34"/>
      <c r="H144" s="35"/>
    </row>
    <row r="145" spans="1:8" s="2" customFormat="1" ht="16.899999999999999" customHeight="1">
      <c r="A145" s="34"/>
      <c r="B145" s="35"/>
      <c r="C145" s="223" t="s">
        <v>139</v>
      </c>
      <c r="D145" s="224" t="s">
        <v>3</v>
      </c>
      <c r="E145" s="225" t="s">
        <v>3</v>
      </c>
      <c r="F145" s="226">
        <v>36.9</v>
      </c>
      <c r="G145" s="34"/>
      <c r="H145" s="35"/>
    </row>
    <row r="146" spans="1:8" s="2" customFormat="1" ht="16.899999999999999" customHeight="1">
      <c r="A146" s="34"/>
      <c r="B146" s="35"/>
      <c r="C146" s="227" t="s">
        <v>3</v>
      </c>
      <c r="D146" s="227" t="s">
        <v>943</v>
      </c>
      <c r="E146" s="19" t="s">
        <v>3</v>
      </c>
      <c r="F146" s="228">
        <v>0</v>
      </c>
      <c r="G146" s="34"/>
      <c r="H146" s="35"/>
    </row>
    <row r="147" spans="1:8" s="2" customFormat="1" ht="16.899999999999999" customHeight="1">
      <c r="A147" s="34"/>
      <c r="B147" s="35"/>
      <c r="C147" s="227" t="s">
        <v>3</v>
      </c>
      <c r="D147" s="227" t="s">
        <v>125</v>
      </c>
      <c r="E147" s="19" t="s">
        <v>3</v>
      </c>
      <c r="F147" s="228">
        <v>36.9</v>
      </c>
      <c r="G147" s="34"/>
      <c r="H147" s="35"/>
    </row>
    <row r="148" spans="1:8" s="2" customFormat="1" ht="16.899999999999999" customHeight="1">
      <c r="A148" s="34"/>
      <c r="B148" s="35"/>
      <c r="C148" s="227" t="s">
        <v>139</v>
      </c>
      <c r="D148" s="227" t="s">
        <v>266</v>
      </c>
      <c r="E148" s="19" t="s">
        <v>3</v>
      </c>
      <c r="F148" s="228">
        <v>36.9</v>
      </c>
      <c r="G148" s="34"/>
      <c r="H148" s="35"/>
    </row>
    <row r="149" spans="1:8" s="2" customFormat="1" ht="16.899999999999999" customHeight="1">
      <c r="A149" s="34"/>
      <c r="B149" s="35"/>
      <c r="C149" s="229" t="s">
        <v>1251</v>
      </c>
      <c r="D149" s="34"/>
      <c r="E149" s="34"/>
      <c r="F149" s="34"/>
      <c r="G149" s="34"/>
      <c r="H149" s="35"/>
    </row>
    <row r="150" spans="1:8" s="2" customFormat="1" ht="16.899999999999999" customHeight="1">
      <c r="A150" s="34"/>
      <c r="B150" s="35"/>
      <c r="C150" s="227" t="s">
        <v>940</v>
      </c>
      <c r="D150" s="227" t="s">
        <v>1275</v>
      </c>
      <c r="E150" s="19" t="s">
        <v>216</v>
      </c>
      <c r="F150" s="228">
        <v>286.83300000000003</v>
      </c>
      <c r="G150" s="34"/>
      <c r="H150" s="35"/>
    </row>
    <row r="151" spans="1:8" s="2" customFormat="1" ht="22.5">
      <c r="A151" s="34"/>
      <c r="B151" s="35"/>
      <c r="C151" s="227" t="s">
        <v>952</v>
      </c>
      <c r="D151" s="227" t="s">
        <v>1278</v>
      </c>
      <c r="E151" s="19" t="s">
        <v>216</v>
      </c>
      <c r="F151" s="228">
        <v>249.93299999999999</v>
      </c>
      <c r="G151" s="34"/>
      <c r="H151" s="35"/>
    </row>
    <row r="152" spans="1:8" s="2" customFormat="1" ht="16.899999999999999" customHeight="1">
      <c r="A152" s="34"/>
      <c r="B152" s="35"/>
      <c r="C152" s="223" t="s">
        <v>133</v>
      </c>
      <c r="D152" s="224" t="s">
        <v>3</v>
      </c>
      <c r="E152" s="225" t="s">
        <v>3</v>
      </c>
      <c r="F152" s="226">
        <v>68.076999999999998</v>
      </c>
      <c r="G152" s="34"/>
      <c r="H152" s="35"/>
    </row>
    <row r="153" spans="1:8" s="2" customFormat="1" ht="16.899999999999999" customHeight="1">
      <c r="A153" s="34"/>
      <c r="B153" s="35"/>
      <c r="C153" s="227" t="s">
        <v>3</v>
      </c>
      <c r="D153" s="227" t="s">
        <v>263</v>
      </c>
      <c r="E153" s="19" t="s">
        <v>3</v>
      </c>
      <c r="F153" s="228">
        <v>27.789000000000001</v>
      </c>
      <c r="G153" s="34"/>
      <c r="H153" s="35"/>
    </row>
    <row r="154" spans="1:8" s="2" customFormat="1" ht="16.899999999999999" customHeight="1">
      <c r="A154" s="34"/>
      <c r="B154" s="35"/>
      <c r="C154" s="227" t="s">
        <v>3</v>
      </c>
      <c r="D154" s="227" t="s">
        <v>264</v>
      </c>
      <c r="E154" s="19" t="s">
        <v>3</v>
      </c>
      <c r="F154" s="228">
        <v>12.093</v>
      </c>
      <c r="G154" s="34"/>
      <c r="H154" s="35"/>
    </row>
    <row r="155" spans="1:8" s="2" customFormat="1" ht="16.899999999999999" customHeight="1">
      <c r="A155" s="34"/>
      <c r="B155" s="35"/>
      <c r="C155" s="227" t="s">
        <v>3</v>
      </c>
      <c r="D155" s="227" t="s">
        <v>265</v>
      </c>
      <c r="E155" s="19" t="s">
        <v>3</v>
      </c>
      <c r="F155" s="228">
        <v>28.195</v>
      </c>
      <c r="G155" s="34"/>
      <c r="H155" s="35"/>
    </row>
    <row r="156" spans="1:8" s="2" customFormat="1" ht="16.899999999999999" customHeight="1">
      <c r="A156" s="34"/>
      <c r="B156" s="35"/>
      <c r="C156" s="227" t="s">
        <v>133</v>
      </c>
      <c r="D156" s="227" t="s">
        <v>266</v>
      </c>
      <c r="E156" s="19" t="s">
        <v>3</v>
      </c>
      <c r="F156" s="228">
        <v>68.076999999999998</v>
      </c>
      <c r="G156" s="34"/>
      <c r="H156" s="35"/>
    </row>
    <row r="157" spans="1:8" s="2" customFormat="1" ht="16.899999999999999" customHeight="1">
      <c r="A157" s="34"/>
      <c r="B157" s="35"/>
      <c r="C157" s="229" t="s">
        <v>1251</v>
      </c>
      <c r="D157" s="34"/>
      <c r="E157" s="34"/>
      <c r="F157" s="34"/>
      <c r="G157" s="34"/>
      <c r="H157" s="35"/>
    </row>
    <row r="158" spans="1:8" s="2" customFormat="1" ht="16.899999999999999" customHeight="1">
      <c r="A158" s="34"/>
      <c r="B158" s="35"/>
      <c r="C158" s="227" t="s">
        <v>260</v>
      </c>
      <c r="D158" s="227" t="s">
        <v>1279</v>
      </c>
      <c r="E158" s="19" t="s">
        <v>216</v>
      </c>
      <c r="F158" s="228">
        <v>68.076999999999998</v>
      </c>
      <c r="G158" s="34"/>
      <c r="H158" s="35"/>
    </row>
    <row r="159" spans="1:8" s="2" customFormat="1" ht="16.899999999999999" customHeight="1">
      <c r="A159" s="34"/>
      <c r="B159" s="35"/>
      <c r="C159" s="227" t="s">
        <v>250</v>
      </c>
      <c r="D159" s="227" t="s">
        <v>1280</v>
      </c>
      <c r="E159" s="19" t="s">
        <v>216</v>
      </c>
      <c r="F159" s="228">
        <v>68.076999999999998</v>
      </c>
      <c r="G159" s="34"/>
      <c r="H159" s="35"/>
    </row>
    <row r="160" spans="1:8" s="2" customFormat="1" ht="16.899999999999999" customHeight="1">
      <c r="A160" s="34"/>
      <c r="B160" s="35"/>
      <c r="C160" s="227" t="s">
        <v>254</v>
      </c>
      <c r="D160" s="227" t="s">
        <v>1272</v>
      </c>
      <c r="E160" s="19" t="s">
        <v>216</v>
      </c>
      <c r="F160" s="228">
        <v>141.68799999999999</v>
      </c>
      <c r="G160" s="34"/>
      <c r="H160" s="35"/>
    </row>
    <row r="161" spans="1:8" s="2" customFormat="1" ht="16.899999999999999" customHeight="1">
      <c r="A161" s="34"/>
      <c r="B161" s="35"/>
      <c r="C161" s="227" t="s">
        <v>940</v>
      </c>
      <c r="D161" s="227" t="s">
        <v>1275</v>
      </c>
      <c r="E161" s="19" t="s">
        <v>216</v>
      </c>
      <c r="F161" s="228">
        <v>286.83300000000003</v>
      </c>
      <c r="G161" s="34"/>
      <c r="H161" s="35"/>
    </row>
    <row r="162" spans="1:8" s="2" customFormat="1" ht="16.899999999999999" customHeight="1">
      <c r="A162" s="34"/>
      <c r="B162" s="35"/>
      <c r="C162" s="223" t="s">
        <v>129</v>
      </c>
      <c r="D162" s="224" t="s">
        <v>3</v>
      </c>
      <c r="E162" s="225" t="s">
        <v>3</v>
      </c>
      <c r="F162" s="226">
        <v>180.86799999999999</v>
      </c>
      <c r="G162" s="34"/>
      <c r="H162" s="35"/>
    </row>
    <row r="163" spans="1:8" s="2" customFormat="1" ht="16.899999999999999" customHeight="1">
      <c r="A163" s="34"/>
      <c r="B163" s="35"/>
      <c r="C163" s="227" t="s">
        <v>3</v>
      </c>
      <c r="D163" s="227" t="s">
        <v>270</v>
      </c>
      <c r="E163" s="19" t="s">
        <v>3</v>
      </c>
      <c r="F163" s="228">
        <v>0</v>
      </c>
      <c r="G163" s="34"/>
      <c r="H163" s="35"/>
    </row>
    <row r="164" spans="1:8" s="2" customFormat="1" ht="16.899999999999999" customHeight="1">
      <c r="A164" s="34"/>
      <c r="B164" s="35"/>
      <c r="C164" s="227" t="s">
        <v>3</v>
      </c>
      <c r="D164" s="227" t="s">
        <v>271</v>
      </c>
      <c r="E164" s="19" t="s">
        <v>3</v>
      </c>
      <c r="F164" s="228">
        <v>59.195</v>
      </c>
      <c r="G164" s="34"/>
      <c r="H164" s="35"/>
    </row>
    <row r="165" spans="1:8" s="2" customFormat="1" ht="16.899999999999999" customHeight="1">
      <c r="A165" s="34"/>
      <c r="B165" s="35"/>
      <c r="C165" s="227" t="s">
        <v>3</v>
      </c>
      <c r="D165" s="227" t="s">
        <v>272</v>
      </c>
      <c r="E165" s="19" t="s">
        <v>3</v>
      </c>
      <c r="F165" s="228">
        <v>0</v>
      </c>
      <c r="G165" s="34"/>
      <c r="H165" s="35"/>
    </row>
    <row r="166" spans="1:8" s="2" customFormat="1" ht="16.899999999999999" customHeight="1">
      <c r="A166" s="34"/>
      <c r="B166" s="35"/>
      <c r="C166" s="227" t="s">
        <v>3</v>
      </c>
      <c r="D166" s="227" t="s">
        <v>273</v>
      </c>
      <c r="E166" s="19" t="s">
        <v>3</v>
      </c>
      <c r="F166" s="228">
        <v>18.715</v>
      </c>
      <c r="G166" s="34"/>
      <c r="H166" s="35"/>
    </row>
    <row r="167" spans="1:8" s="2" customFormat="1" ht="16.899999999999999" customHeight="1">
      <c r="A167" s="34"/>
      <c r="B167" s="35"/>
      <c r="C167" s="227" t="s">
        <v>3</v>
      </c>
      <c r="D167" s="227" t="s">
        <v>218</v>
      </c>
      <c r="E167" s="19" t="s">
        <v>3</v>
      </c>
      <c r="F167" s="228">
        <v>0</v>
      </c>
      <c r="G167" s="34"/>
      <c r="H167" s="35"/>
    </row>
    <row r="168" spans="1:8" s="2" customFormat="1" ht="16.899999999999999" customHeight="1">
      <c r="A168" s="34"/>
      <c r="B168" s="35"/>
      <c r="C168" s="227" t="s">
        <v>3</v>
      </c>
      <c r="D168" s="227" t="s">
        <v>274</v>
      </c>
      <c r="E168" s="19" t="s">
        <v>3</v>
      </c>
      <c r="F168" s="228">
        <v>5.5</v>
      </c>
      <c r="G168" s="34"/>
      <c r="H168" s="35"/>
    </row>
    <row r="169" spans="1:8" s="2" customFormat="1" ht="16.899999999999999" customHeight="1">
      <c r="A169" s="34"/>
      <c r="B169" s="35"/>
      <c r="C169" s="227" t="s">
        <v>3</v>
      </c>
      <c r="D169" s="227" t="s">
        <v>275</v>
      </c>
      <c r="E169" s="19" t="s">
        <v>3</v>
      </c>
      <c r="F169" s="228">
        <v>0</v>
      </c>
      <c r="G169" s="34"/>
      <c r="H169" s="35"/>
    </row>
    <row r="170" spans="1:8" s="2" customFormat="1" ht="16.899999999999999" customHeight="1">
      <c r="A170" s="34"/>
      <c r="B170" s="35"/>
      <c r="C170" s="227" t="s">
        <v>3</v>
      </c>
      <c r="D170" s="227" t="s">
        <v>276</v>
      </c>
      <c r="E170" s="19" t="s">
        <v>3</v>
      </c>
      <c r="F170" s="228">
        <v>32.057000000000002</v>
      </c>
      <c r="G170" s="34"/>
      <c r="H170" s="35"/>
    </row>
    <row r="171" spans="1:8" s="2" customFormat="1" ht="16.899999999999999" customHeight="1">
      <c r="A171" s="34"/>
      <c r="B171" s="35"/>
      <c r="C171" s="227" t="s">
        <v>3</v>
      </c>
      <c r="D171" s="227" t="s">
        <v>277</v>
      </c>
      <c r="E171" s="19" t="s">
        <v>3</v>
      </c>
      <c r="F171" s="228">
        <v>0</v>
      </c>
      <c r="G171" s="34"/>
      <c r="H171" s="35"/>
    </row>
    <row r="172" spans="1:8" s="2" customFormat="1" ht="16.899999999999999" customHeight="1">
      <c r="A172" s="34"/>
      <c r="B172" s="35"/>
      <c r="C172" s="227" t="s">
        <v>3</v>
      </c>
      <c r="D172" s="227" t="s">
        <v>278</v>
      </c>
      <c r="E172" s="19" t="s">
        <v>3</v>
      </c>
      <c r="F172" s="228">
        <v>42.08</v>
      </c>
      <c r="G172" s="34"/>
      <c r="H172" s="35"/>
    </row>
    <row r="173" spans="1:8" s="2" customFormat="1" ht="16.899999999999999" customHeight="1">
      <c r="A173" s="34"/>
      <c r="B173" s="35"/>
      <c r="C173" s="227" t="s">
        <v>3</v>
      </c>
      <c r="D173" s="227" t="s">
        <v>279</v>
      </c>
      <c r="E173" s="19" t="s">
        <v>3</v>
      </c>
      <c r="F173" s="228">
        <v>0</v>
      </c>
      <c r="G173" s="34"/>
      <c r="H173" s="35"/>
    </row>
    <row r="174" spans="1:8" s="2" customFormat="1" ht="16.899999999999999" customHeight="1">
      <c r="A174" s="34"/>
      <c r="B174" s="35"/>
      <c r="C174" s="227" t="s">
        <v>3</v>
      </c>
      <c r="D174" s="227" t="s">
        <v>280</v>
      </c>
      <c r="E174" s="19" t="s">
        <v>3</v>
      </c>
      <c r="F174" s="228">
        <v>11.523</v>
      </c>
      <c r="G174" s="34"/>
      <c r="H174" s="35"/>
    </row>
    <row r="175" spans="1:8" s="2" customFormat="1" ht="16.899999999999999" customHeight="1">
      <c r="A175" s="34"/>
      <c r="B175" s="35"/>
      <c r="C175" s="227" t="s">
        <v>3</v>
      </c>
      <c r="D175" s="227" t="s">
        <v>281</v>
      </c>
      <c r="E175" s="19" t="s">
        <v>3</v>
      </c>
      <c r="F175" s="228">
        <v>0</v>
      </c>
      <c r="G175" s="34"/>
      <c r="H175" s="35"/>
    </row>
    <row r="176" spans="1:8" s="2" customFormat="1" ht="16.899999999999999" customHeight="1">
      <c r="A176" s="34"/>
      <c r="B176" s="35"/>
      <c r="C176" s="227" t="s">
        <v>3</v>
      </c>
      <c r="D176" s="227" t="s">
        <v>282</v>
      </c>
      <c r="E176" s="19" t="s">
        <v>3</v>
      </c>
      <c r="F176" s="228">
        <v>5.4180000000000001</v>
      </c>
      <c r="G176" s="34"/>
      <c r="H176" s="35"/>
    </row>
    <row r="177" spans="1:8" s="2" customFormat="1" ht="16.899999999999999" customHeight="1">
      <c r="A177" s="34"/>
      <c r="B177" s="35"/>
      <c r="C177" s="227" t="s">
        <v>3</v>
      </c>
      <c r="D177" s="227" t="s">
        <v>283</v>
      </c>
      <c r="E177" s="19" t="s">
        <v>3</v>
      </c>
      <c r="F177" s="228">
        <v>0</v>
      </c>
      <c r="G177" s="34"/>
      <c r="H177" s="35"/>
    </row>
    <row r="178" spans="1:8" s="2" customFormat="1" ht="16.899999999999999" customHeight="1">
      <c r="A178" s="34"/>
      <c r="B178" s="35"/>
      <c r="C178" s="227" t="s">
        <v>3</v>
      </c>
      <c r="D178" s="227" t="s">
        <v>284</v>
      </c>
      <c r="E178" s="19" t="s">
        <v>3</v>
      </c>
      <c r="F178" s="228">
        <v>6.38</v>
      </c>
      <c r="G178" s="34"/>
      <c r="H178" s="35"/>
    </row>
    <row r="179" spans="1:8" s="2" customFormat="1" ht="16.899999999999999" customHeight="1">
      <c r="A179" s="34"/>
      <c r="B179" s="35"/>
      <c r="C179" s="227" t="s">
        <v>129</v>
      </c>
      <c r="D179" s="227" t="s">
        <v>266</v>
      </c>
      <c r="E179" s="19" t="s">
        <v>3</v>
      </c>
      <c r="F179" s="228">
        <v>180.86799999999999</v>
      </c>
      <c r="G179" s="34"/>
      <c r="H179" s="35"/>
    </row>
    <row r="180" spans="1:8" s="2" customFormat="1" ht="16.899999999999999" customHeight="1">
      <c r="A180" s="34"/>
      <c r="B180" s="35"/>
      <c r="C180" s="229" t="s">
        <v>1251</v>
      </c>
      <c r="D180" s="34"/>
      <c r="E180" s="34"/>
      <c r="F180" s="34"/>
      <c r="G180" s="34"/>
      <c r="H180" s="35"/>
    </row>
    <row r="181" spans="1:8" s="2" customFormat="1" ht="16.899999999999999" customHeight="1">
      <c r="A181" s="34"/>
      <c r="B181" s="35"/>
      <c r="C181" s="227" t="s">
        <v>267</v>
      </c>
      <c r="D181" s="227" t="s">
        <v>1281</v>
      </c>
      <c r="E181" s="19" t="s">
        <v>216</v>
      </c>
      <c r="F181" s="228">
        <v>180.86799999999999</v>
      </c>
      <c r="G181" s="34"/>
      <c r="H181" s="35"/>
    </row>
    <row r="182" spans="1:8" s="2" customFormat="1" ht="16.899999999999999" customHeight="1">
      <c r="A182" s="34"/>
      <c r="B182" s="35"/>
      <c r="C182" s="227" t="s">
        <v>254</v>
      </c>
      <c r="D182" s="227" t="s">
        <v>1272</v>
      </c>
      <c r="E182" s="19" t="s">
        <v>216</v>
      </c>
      <c r="F182" s="228">
        <v>141.68799999999999</v>
      </c>
      <c r="G182" s="34"/>
      <c r="H182" s="35"/>
    </row>
    <row r="183" spans="1:8" s="2" customFormat="1" ht="16.899999999999999" customHeight="1">
      <c r="A183" s="34"/>
      <c r="B183" s="35"/>
      <c r="C183" s="227" t="s">
        <v>940</v>
      </c>
      <c r="D183" s="227" t="s">
        <v>1275</v>
      </c>
      <c r="E183" s="19" t="s">
        <v>216</v>
      </c>
      <c r="F183" s="228">
        <v>286.83300000000003</v>
      </c>
      <c r="G183" s="34"/>
      <c r="H183" s="35"/>
    </row>
    <row r="184" spans="1:8" s="2" customFormat="1" ht="16.899999999999999" customHeight="1">
      <c r="A184" s="34"/>
      <c r="B184" s="35"/>
      <c r="C184" s="227" t="s">
        <v>415</v>
      </c>
      <c r="D184" s="227" t="s">
        <v>1282</v>
      </c>
      <c r="E184" s="19" t="s">
        <v>216</v>
      </c>
      <c r="F184" s="228">
        <v>180.86799999999999</v>
      </c>
      <c r="G184" s="34"/>
      <c r="H184" s="35"/>
    </row>
    <row r="185" spans="1:8" s="2" customFormat="1" ht="16.899999999999999" customHeight="1">
      <c r="A185" s="34"/>
      <c r="B185" s="35"/>
      <c r="C185" s="223" t="s">
        <v>112</v>
      </c>
      <c r="D185" s="224" t="s">
        <v>3</v>
      </c>
      <c r="E185" s="225" t="s">
        <v>3</v>
      </c>
      <c r="F185" s="226">
        <v>12.6</v>
      </c>
      <c r="G185" s="34"/>
      <c r="H185" s="35"/>
    </row>
    <row r="186" spans="1:8" s="2" customFormat="1" ht="16.899999999999999" customHeight="1">
      <c r="A186" s="34"/>
      <c r="B186" s="35"/>
      <c r="C186" s="227" t="s">
        <v>3</v>
      </c>
      <c r="D186" s="227" t="s">
        <v>322</v>
      </c>
      <c r="E186" s="19" t="s">
        <v>3</v>
      </c>
      <c r="F186" s="228">
        <v>0</v>
      </c>
      <c r="G186" s="34"/>
      <c r="H186" s="35"/>
    </row>
    <row r="187" spans="1:8" s="2" customFormat="1" ht="16.899999999999999" customHeight="1">
      <c r="A187" s="34"/>
      <c r="B187" s="35"/>
      <c r="C187" s="227" t="s">
        <v>3</v>
      </c>
      <c r="D187" s="227" t="s">
        <v>323</v>
      </c>
      <c r="E187" s="19" t="s">
        <v>3</v>
      </c>
      <c r="F187" s="228">
        <v>0</v>
      </c>
      <c r="G187" s="34"/>
      <c r="H187" s="35"/>
    </row>
    <row r="188" spans="1:8" s="2" customFormat="1" ht="16.899999999999999" customHeight="1">
      <c r="A188" s="34"/>
      <c r="B188" s="35"/>
      <c r="C188" s="227" t="s">
        <v>3</v>
      </c>
      <c r="D188" s="227" t="s">
        <v>324</v>
      </c>
      <c r="E188" s="19" t="s">
        <v>3</v>
      </c>
      <c r="F188" s="228">
        <v>12.6</v>
      </c>
      <c r="G188" s="34"/>
      <c r="H188" s="35"/>
    </row>
    <row r="189" spans="1:8" s="2" customFormat="1" ht="16.899999999999999" customHeight="1">
      <c r="A189" s="34"/>
      <c r="B189" s="35"/>
      <c r="C189" s="227" t="s">
        <v>112</v>
      </c>
      <c r="D189" s="227" t="s">
        <v>266</v>
      </c>
      <c r="E189" s="19" t="s">
        <v>3</v>
      </c>
      <c r="F189" s="228">
        <v>12.6</v>
      </c>
      <c r="G189" s="34"/>
      <c r="H189" s="35"/>
    </row>
    <row r="190" spans="1:8" s="2" customFormat="1" ht="16.899999999999999" customHeight="1">
      <c r="A190" s="34"/>
      <c r="B190" s="35"/>
      <c r="C190" s="229" t="s">
        <v>1251</v>
      </c>
      <c r="D190" s="34"/>
      <c r="E190" s="34"/>
      <c r="F190" s="34"/>
      <c r="G190" s="34"/>
      <c r="H190" s="35"/>
    </row>
    <row r="191" spans="1:8" s="2" customFormat="1" ht="16.899999999999999" customHeight="1">
      <c r="A191" s="34"/>
      <c r="B191" s="35"/>
      <c r="C191" s="227" t="s">
        <v>313</v>
      </c>
      <c r="D191" s="227" t="s">
        <v>1270</v>
      </c>
      <c r="E191" s="19" t="s">
        <v>216</v>
      </c>
      <c r="F191" s="228">
        <v>98.3</v>
      </c>
      <c r="G191" s="34"/>
      <c r="H191" s="35"/>
    </row>
    <row r="192" spans="1:8" s="2" customFormat="1" ht="16.899999999999999" customHeight="1">
      <c r="A192" s="34"/>
      <c r="B192" s="35"/>
      <c r="C192" s="227" t="s">
        <v>303</v>
      </c>
      <c r="D192" s="227" t="s">
        <v>1283</v>
      </c>
      <c r="E192" s="19" t="s">
        <v>216</v>
      </c>
      <c r="F192" s="228">
        <v>12.6</v>
      </c>
      <c r="G192" s="34"/>
      <c r="H192" s="35"/>
    </row>
    <row r="193" spans="1:8" s="2" customFormat="1" ht="16.899999999999999" customHeight="1">
      <c r="A193" s="34"/>
      <c r="B193" s="35"/>
      <c r="C193" s="227" t="s">
        <v>768</v>
      </c>
      <c r="D193" s="227" t="s">
        <v>1284</v>
      </c>
      <c r="E193" s="19" t="s">
        <v>216</v>
      </c>
      <c r="F193" s="228">
        <v>12.6</v>
      </c>
      <c r="G193" s="34"/>
      <c r="H193" s="35"/>
    </row>
    <row r="194" spans="1:8" s="2" customFormat="1" ht="16.899999999999999" customHeight="1">
      <c r="A194" s="34"/>
      <c r="B194" s="35"/>
      <c r="C194" s="227" t="s">
        <v>772</v>
      </c>
      <c r="D194" s="227" t="s">
        <v>1285</v>
      </c>
      <c r="E194" s="19" t="s">
        <v>216</v>
      </c>
      <c r="F194" s="228">
        <v>12.6</v>
      </c>
      <c r="G194" s="34"/>
      <c r="H194" s="35"/>
    </row>
    <row r="195" spans="1:8" s="2" customFormat="1" ht="16.899999999999999" customHeight="1">
      <c r="A195" s="34"/>
      <c r="B195" s="35"/>
      <c r="C195" s="227" t="s">
        <v>784</v>
      </c>
      <c r="D195" s="227" t="s">
        <v>1286</v>
      </c>
      <c r="E195" s="19" t="s">
        <v>216</v>
      </c>
      <c r="F195" s="228">
        <v>12.6</v>
      </c>
      <c r="G195" s="34"/>
      <c r="H195" s="35"/>
    </row>
    <row r="196" spans="1:8" s="2" customFormat="1" ht="22.5">
      <c r="A196" s="34"/>
      <c r="B196" s="35"/>
      <c r="C196" s="227" t="s">
        <v>788</v>
      </c>
      <c r="D196" s="227" t="s">
        <v>789</v>
      </c>
      <c r="E196" s="19" t="s">
        <v>216</v>
      </c>
      <c r="F196" s="228">
        <v>15.12</v>
      </c>
      <c r="G196" s="34"/>
      <c r="H196" s="35"/>
    </row>
    <row r="197" spans="1:8" s="2" customFormat="1" ht="16.899999999999999" customHeight="1">
      <c r="A197" s="34"/>
      <c r="B197" s="35"/>
      <c r="C197" s="223" t="s">
        <v>114</v>
      </c>
      <c r="D197" s="224" t="s">
        <v>3</v>
      </c>
      <c r="E197" s="225" t="s">
        <v>3</v>
      </c>
      <c r="F197" s="226">
        <v>14.1</v>
      </c>
      <c r="G197" s="34"/>
      <c r="H197" s="35"/>
    </row>
    <row r="198" spans="1:8" s="2" customFormat="1" ht="16.899999999999999" customHeight="1">
      <c r="A198" s="34"/>
      <c r="B198" s="35"/>
      <c r="C198" s="227" t="s">
        <v>3</v>
      </c>
      <c r="D198" s="227" t="s">
        <v>796</v>
      </c>
      <c r="E198" s="19" t="s">
        <v>3</v>
      </c>
      <c r="F198" s="228">
        <v>14.1</v>
      </c>
      <c r="G198" s="34"/>
      <c r="H198" s="35"/>
    </row>
    <row r="199" spans="1:8" s="2" customFormat="1" ht="16.899999999999999" customHeight="1">
      <c r="A199" s="34"/>
      <c r="B199" s="35"/>
      <c r="C199" s="227" t="s">
        <v>114</v>
      </c>
      <c r="D199" s="227" t="s">
        <v>266</v>
      </c>
      <c r="E199" s="19" t="s">
        <v>3</v>
      </c>
      <c r="F199" s="228">
        <v>14.1</v>
      </c>
      <c r="G199" s="34"/>
      <c r="H199" s="35"/>
    </row>
    <row r="200" spans="1:8" s="2" customFormat="1" ht="16.899999999999999" customHeight="1">
      <c r="A200" s="34"/>
      <c r="B200" s="35"/>
      <c r="C200" s="229" t="s">
        <v>1251</v>
      </c>
      <c r="D200" s="34"/>
      <c r="E200" s="34"/>
      <c r="F200" s="34"/>
      <c r="G200" s="34"/>
      <c r="H200" s="35"/>
    </row>
    <row r="201" spans="1:8" s="2" customFormat="1" ht="16.899999999999999" customHeight="1">
      <c r="A201" s="34"/>
      <c r="B201" s="35"/>
      <c r="C201" s="227" t="s">
        <v>793</v>
      </c>
      <c r="D201" s="227" t="s">
        <v>1287</v>
      </c>
      <c r="E201" s="19" t="s">
        <v>234</v>
      </c>
      <c r="F201" s="228">
        <v>14.1</v>
      </c>
      <c r="G201" s="34"/>
      <c r="H201" s="35"/>
    </row>
    <row r="202" spans="1:8" s="2" customFormat="1" ht="16.899999999999999" customHeight="1">
      <c r="A202" s="34"/>
      <c r="B202" s="35"/>
      <c r="C202" s="227" t="s">
        <v>798</v>
      </c>
      <c r="D202" s="227" t="s">
        <v>799</v>
      </c>
      <c r="E202" s="19" t="s">
        <v>234</v>
      </c>
      <c r="F202" s="228">
        <v>15.51</v>
      </c>
      <c r="G202" s="34"/>
      <c r="H202" s="35"/>
    </row>
    <row r="203" spans="1:8" s="2" customFormat="1" ht="16.899999999999999" customHeight="1">
      <c r="A203" s="34"/>
      <c r="B203" s="35"/>
      <c r="C203" s="223" t="s">
        <v>137</v>
      </c>
      <c r="D203" s="224" t="s">
        <v>3</v>
      </c>
      <c r="E203" s="225" t="s">
        <v>3</v>
      </c>
      <c r="F203" s="226">
        <v>12.26</v>
      </c>
      <c r="G203" s="34"/>
      <c r="H203" s="35"/>
    </row>
    <row r="204" spans="1:8" s="2" customFormat="1" ht="16.899999999999999" customHeight="1">
      <c r="A204" s="34"/>
      <c r="B204" s="35"/>
      <c r="C204" s="227" t="s">
        <v>3</v>
      </c>
      <c r="D204" s="227" t="s">
        <v>270</v>
      </c>
      <c r="E204" s="19" t="s">
        <v>3</v>
      </c>
      <c r="F204" s="228">
        <v>0</v>
      </c>
      <c r="G204" s="34"/>
      <c r="H204" s="35"/>
    </row>
    <row r="205" spans="1:8" s="2" customFormat="1" ht="16.899999999999999" customHeight="1">
      <c r="A205" s="34"/>
      <c r="B205" s="35"/>
      <c r="C205" s="227" t="s">
        <v>3</v>
      </c>
      <c r="D205" s="227" t="s">
        <v>493</v>
      </c>
      <c r="E205" s="19" t="s">
        <v>3</v>
      </c>
      <c r="F205" s="228">
        <v>10.835000000000001</v>
      </c>
      <c r="G205" s="34"/>
      <c r="H205" s="35"/>
    </row>
    <row r="206" spans="1:8" s="2" customFormat="1" ht="16.899999999999999" customHeight="1">
      <c r="A206" s="34"/>
      <c r="B206" s="35"/>
      <c r="C206" s="227" t="s">
        <v>3</v>
      </c>
      <c r="D206" s="227" t="s">
        <v>478</v>
      </c>
      <c r="E206" s="19" t="s">
        <v>3</v>
      </c>
      <c r="F206" s="228">
        <v>0</v>
      </c>
      <c r="G206" s="34"/>
      <c r="H206" s="35"/>
    </row>
    <row r="207" spans="1:8" s="2" customFormat="1" ht="16.899999999999999" customHeight="1">
      <c r="A207" s="34"/>
      <c r="B207" s="35"/>
      <c r="C207" s="227" t="s">
        <v>3</v>
      </c>
      <c r="D207" s="227" t="s">
        <v>494</v>
      </c>
      <c r="E207" s="19" t="s">
        <v>3</v>
      </c>
      <c r="F207" s="228">
        <v>1.425</v>
      </c>
      <c r="G207" s="34"/>
      <c r="H207" s="35"/>
    </row>
    <row r="208" spans="1:8" s="2" customFormat="1" ht="16.899999999999999" customHeight="1">
      <c r="A208" s="34"/>
      <c r="B208" s="35"/>
      <c r="C208" s="227" t="s">
        <v>137</v>
      </c>
      <c r="D208" s="227" t="s">
        <v>266</v>
      </c>
      <c r="E208" s="19" t="s">
        <v>3</v>
      </c>
      <c r="F208" s="228">
        <v>12.26</v>
      </c>
      <c r="G208" s="34"/>
      <c r="H208" s="35"/>
    </row>
    <row r="209" spans="1:8" s="2" customFormat="1" ht="16.899999999999999" customHeight="1">
      <c r="A209" s="34"/>
      <c r="B209" s="35"/>
      <c r="C209" s="229" t="s">
        <v>1251</v>
      </c>
      <c r="D209" s="34"/>
      <c r="E209" s="34"/>
      <c r="F209" s="34"/>
      <c r="G209" s="34"/>
      <c r="H209" s="35"/>
    </row>
    <row r="210" spans="1:8" s="2" customFormat="1" ht="16.899999999999999" customHeight="1">
      <c r="A210" s="34"/>
      <c r="B210" s="35"/>
      <c r="C210" s="227" t="s">
        <v>490</v>
      </c>
      <c r="D210" s="227" t="s">
        <v>1288</v>
      </c>
      <c r="E210" s="19" t="s">
        <v>216</v>
      </c>
      <c r="F210" s="228">
        <v>12.26</v>
      </c>
      <c r="G210" s="34"/>
      <c r="H210" s="35"/>
    </row>
    <row r="211" spans="1:8" s="2" customFormat="1" ht="16.899999999999999" customHeight="1">
      <c r="A211" s="34"/>
      <c r="B211" s="35"/>
      <c r="C211" s="227" t="s">
        <v>933</v>
      </c>
      <c r="D211" s="227" t="s">
        <v>1277</v>
      </c>
      <c r="E211" s="19" t="s">
        <v>216</v>
      </c>
      <c r="F211" s="228">
        <v>237.673</v>
      </c>
      <c r="G211" s="34"/>
      <c r="H211" s="35"/>
    </row>
    <row r="212" spans="1:8" s="2" customFormat="1" ht="16.899999999999999" customHeight="1">
      <c r="A212" s="34"/>
      <c r="B212" s="35"/>
      <c r="C212" s="227" t="s">
        <v>940</v>
      </c>
      <c r="D212" s="227" t="s">
        <v>1275</v>
      </c>
      <c r="E212" s="19" t="s">
        <v>216</v>
      </c>
      <c r="F212" s="228">
        <v>286.83300000000003</v>
      </c>
      <c r="G212" s="34"/>
      <c r="H212" s="35"/>
    </row>
    <row r="213" spans="1:8" s="2" customFormat="1" ht="16.899999999999999" customHeight="1">
      <c r="A213" s="34"/>
      <c r="B213" s="35"/>
      <c r="C213" s="223" t="s">
        <v>125</v>
      </c>
      <c r="D213" s="224" t="s">
        <v>3</v>
      </c>
      <c r="E213" s="225" t="s">
        <v>3</v>
      </c>
      <c r="F213" s="226">
        <v>36.9</v>
      </c>
      <c r="G213" s="34"/>
      <c r="H213" s="35"/>
    </row>
    <row r="214" spans="1:8" s="2" customFormat="1" ht="16.899999999999999" customHeight="1">
      <c r="A214" s="34"/>
      <c r="B214" s="35"/>
      <c r="C214" s="227" t="s">
        <v>3</v>
      </c>
      <c r="D214" s="227" t="s">
        <v>328</v>
      </c>
      <c r="E214" s="19" t="s">
        <v>3</v>
      </c>
      <c r="F214" s="228">
        <v>6.3</v>
      </c>
      <c r="G214" s="34"/>
      <c r="H214" s="35"/>
    </row>
    <row r="215" spans="1:8" s="2" customFormat="1" ht="16.899999999999999" customHeight="1">
      <c r="A215" s="34"/>
      <c r="B215" s="35"/>
      <c r="C215" s="227" t="s">
        <v>3</v>
      </c>
      <c r="D215" s="227" t="s">
        <v>329</v>
      </c>
      <c r="E215" s="19" t="s">
        <v>3</v>
      </c>
      <c r="F215" s="228">
        <v>9.6</v>
      </c>
      <c r="G215" s="34"/>
      <c r="H215" s="35"/>
    </row>
    <row r="216" spans="1:8" s="2" customFormat="1" ht="16.899999999999999" customHeight="1">
      <c r="A216" s="34"/>
      <c r="B216" s="35"/>
      <c r="C216" s="227" t="s">
        <v>3</v>
      </c>
      <c r="D216" s="227" t="s">
        <v>330</v>
      </c>
      <c r="E216" s="19" t="s">
        <v>3</v>
      </c>
      <c r="F216" s="228">
        <v>14</v>
      </c>
      <c r="G216" s="34"/>
      <c r="H216" s="35"/>
    </row>
    <row r="217" spans="1:8" s="2" customFormat="1" ht="16.899999999999999" customHeight="1">
      <c r="A217" s="34"/>
      <c r="B217" s="35"/>
      <c r="C217" s="227" t="s">
        <v>3</v>
      </c>
      <c r="D217" s="227" t="s">
        <v>331</v>
      </c>
      <c r="E217" s="19" t="s">
        <v>3</v>
      </c>
      <c r="F217" s="228">
        <v>1.9</v>
      </c>
      <c r="G217" s="34"/>
      <c r="H217" s="35"/>
    </row>
    <row r="218" spans="1:8" s="2" customFormat="1" ht="16.899999999999999" customHeight="1">
      <c r="A218" s="34"/>
      <c r="B218" s="35"/>
      <c r="C218" s="227" t="s">
        <v>3</v>
      </c>
      <c r="D218" s="227" t="s">
        <v>332</v>
      </c>
      <c r="E218" s="19" t="s">
        <v>3</v>
      </c>
      <c r="F218" s="228">
        <v>5.0999999999999996</v>
      </c>
      <c r="G218" s="34"/>
      <c r="H218" s="35"/>
    </row>
    <row r="219" spans="1:8" s="2" customFormat="1" ht="16.899999999999999" customHeight="1">
      <c r="A219" s="34"/>
      <c r="B219" s="35"/>
      <c r="C219" s="227" t="s">
        <v>125</v>
      </c>
      <c r="D219" s="227" t="s">
        <v>266</v>
      </c>
      <c r="E219" s="19" t="s">
        <v>3</v>
      </c>
      <c r="F219" s="228">
        <v>36.9</v>
      </c>
      <c r="G219" s="34"/>
      <c r="H219" s="35"/>
    </row>
    <row r="220" spans="1:8" s="2" customFormat="1" ht="16.899999999999999" customHeight="1">
      <c r="A220" s="34"/>
      <c r="B220" s="35"/>
      <c r="C220" s="229" t="s">
        <v>1251</v>
      </c>
      <c r="D220" s="34"/>
      <c r="E220" s="34"/>
      <c r="F220" s="34"/>
      <c r="G220" s="34"/>
      <c r="H220" s="35"/>
    </row>
    <row r="221" spans="1:8" s="2" customFormat="1" ht="16.899999999999999" customHeight="1">
      <c r="A221" s="34"/>
      <c r="B221" s="35"/>
      <c r="C221" s="227" t="s">
        <v>496</v>
      </c>
      <c r="D221" s="227" t="s">
        <v>1289</v>
      </c>
      <c r="E221" s="19" t="s">
        <v>216</v>
      </c>
      <c r="F221" s="228">
        <v>36.9</v>
      </c>
      <c r="G221" s="34"/>
      <c r="H221" s="35"/>
    </row>
    <row r="222" spans="1:8" s="2" customFormat="1" ht="16.899999999999999" customHeight="1">
      <c r="A222" s="34"/>
      <c r="B222" s="35"/>
      <c r="C222" s="227" t="s">
        <v>500</v>
      </c>
      <c r="D222" s="227" t="s">
        <v>1290</v>
      </c>
      <c r="E222" s="19" t="s">
        <v>216</v>
      </c>
      <c r="F222" s="228">
        <v>36.9</v>
      </c>
      <c r="G222" s="34"/>
      <c r="H222" s="35"/>
    </row>
    <row r="223" spans="1:8" s="2" customFormat="1" ht="16.899999999999999" customHeight="1">
      <c r="A223" s="34"/>
      <c r="B223" s="35"/>
      <c r="C223" s="227" t="s">
        <v>508</v>
      </c>
      <c r="D223" s="227" t="s">
        <v>1291</v>
      </c>
      <c r="E223" s="19" t="s">
        <v>216</v>
      </c>
      <c r="F223" s="228">
        <v>36.9</v>
      </c>
      <c r="G223" s="34"/>
      <c r="H223" s="35"/>
    </row>
    <row r="224" spans="1:8" s="2" customFormat="1" ht="16.899999999999999" customHeight="1">
      <c r="A224" s="34"/>
      <c r="B224" s="35"/>
      <c r="C224" s="227" t="s">
        <v>933</v>
      </c>
      <c r="D224" s="227" t="s">
        <v>1277</v>
      </c>
      <c r="E224" s="19" t="s">
        <v>216</v>
      </c>
      <c r="F224" s="228">
        <v>237.673</v>
      </c>
      <c r="G224" s="34"/>
      <c r="H224" s="35"/>
    </row>
    <row r="225" spans="1:8" s="2" customFormat="1" ht="16.899999999999999" customHeight="1">
      <c r="A225" s="34"/>
      <c r="B225" s="35"/>
      <c r="C225" s="227" t="s">
        <v>940</v>
      </c>
      <c r="D225" s="227" t="s">
        <v>1275</v>
      </c>
      <c r="E225" s="19" t="s">
        <v>216</v>
      </c>
      <c r="F225" s="228">
        <v>286.83300000000003</v>
      </c>
      <c r="G225" s="34"/>
      <c r="H225" s="35"/>
    </row>
    <row r="226" spans="1:8" s="2" customFormat="1" ht="16.899999999999999" customHeight="1">
      <c r="A226" s="34"/>
      <c r="B226" s="35"/>
      <c r="C226" s="223" t="s">
        <v>126</v>
      </c>
      <c r="D226" s="224" t="s">
        <v>3</v>
      </c>
      <c r="E226" s="225" t="s">
        <v>3</v>
      </c>
      <c r="F226" s="226">
        <v>48.8</v>
      </c>
      <c r="G226" s="34"/>
      <c r="H226" s="35"/>
    </row>
    <row r="227" spans="1:8" s="2" customFormat="1" ht="16.899999999999999" customHeight="1">
      <c r="A227" s="34"/>
      <c r="B227" s="35"/>
      <c r="C227" s="227" t="s">
        <v>3</v>
      </c>
      <c r="D227" s="227" t="s">
        <v>326</v>
      </c>
      <c r="E227" s="19" t="s">
        <v>3</v>
      </c>
      <c r="F227" s="228">
        <v>48.8</v>
      </c>
      <c r="G227" s="34"/>
      <c r="H227" s="35"/>
    </row>
    <row r="228" spans="1:8" s="2" customFormat="1" ht="16.899999999999999" customHeight="1">
      <c r="A228" s="34"/>
      <c r="B228" s="35"/>
      <c r="C228" s="227" t="s">
        <v>126</v>
      </c>
      <c r="D228" s="227" t="s">
        <v>266</v>
      </c>
      <c r="E228" s="19" t="s">
        <v>3</v>
      </c>
      <c r="F228" s="228">
        <v>48.8</v>
      </c>
      <c r="G228" s="34"/>
      <c r="H228" s="35"/>
    </row>
    <row r="229" spans="1:8" s="2" customFormat="1" ht="16.899999999999999" customHeight="1">
      <c r="A229" s="34"/>
      <c r="B229" s="35"/>
      <c r="C229" s="229" t="s">
        <v>1251</v>
      </c>
      <c r="D229" s="34"/>
      <c r="E229" s="34"/>
      <c r="F229" s="34"/>
      <c r="G229" s="34"/>
      <c r="H229" s="35"/>
    </row>
    <row r="230" spans="1:8" s="2" customFormat="1" ht="22.5">
      <c r="A230" s="34"/>
      <c r="B230" s="35"/>
      <c r="C230" s="227" t="s">
        <v>512</v>
      </c>
      <c r="D230" s="227" t="s">
        <v>1292</v>
      </c>
      <c r="E230" s="19" t="s">
        <v>216</v>
      </c>
      <c r="F230" s="228">
        <v>48.8</v>
      </c>
      <c r="G230" s="34"/>
      <c r="H230" s="35"/>
    </row>
    <row r="231" spans="1:8" s="2" customFormat="1" ht="16.899999999999999" customHeight="1">
      <c r="A231" s="34"/>
      <c r="B231" s="35"/>
      <c r="C231" s="227" t="s">
        <v>516</v>
      </c>
      <c r="D231" s="227" t="s">
        <v>517</v>
      </c>
      <c r="E231" s="19" t="s">
        <v>216</v>
      </c>
      <c r="F231" s="228">
        <v>48.8</v>
      </c>
      <c r="G231" s="34"/>
      <c r="H231" s="35"/>
    </row>
    <row r="232" spans="1:8" s="2" customFormat="1" ht="16.899999999999999" customHeight="1">
      <c r="A232" s="34"/>
      <c r="B232" s="35"/>
      <c r="C232" s="223" t="s">
        <v>116</v>
      </c>
      <c r="D232" s="224" t="s">
        <v>3</v>
      </c>
      <c r="E232" s="225" t="s">
        <v>3</v>
      </c>
      <c r="F232" s="226">
        <v>98.3</v>
      </c>
      <c r="G232" s="34"/>
      <c r="H232" s="35"/>
    </row>
    <row r="233" spans="1:8" s="2" customFormat="1" ht="16.899999999999999" customHeight="1">
      <c r="A233" s="34"/>
      <c r="B233" s="35"/>
      <c r="C233" s="227" t="s">
        <v>3</v>
      </c>
      <c r="D233" s="227" t="s">
        <v>118</v>
      </c>
      <c r="E233" s="19" t="s">
        <v>3</v>
      </c>
      <c r="F233" s="228">
        <v>98.3</v>
      </c>
      <c r="G233" s="34"/>
      <c r="H233" s="35"/>
    </row>
    <row r="234" spans="1:8" s="2" customFormat="1" ht="16.899999999999999" customHeight="1">
      <c r="A234" s="34"/>
      <c r="B234" s="35"/>
      <c r="C234" s="227" t="s">
        <v>116</v>
      </c>
      <c r="D234" s="227" t="s">
        <v>193</v>
      </c>
      <c r="E234" s="19" t="s">
        <v>3</v>
      </c>
      <c r="F234" s="228">
        <v>98.3</v>
      </c>
      <c r="G234" s="34"/>
      <c r="H234" s="35"/>
    </row>
    <row r="235" spans="1:8" s="2" customFormat="1" ht="16.899999999999999" customHeight="1">
      <c r="A235" s="34"/>
      <c r="B235" s="35"/>
      <c r="C235" s="229" t="s">
        <v>1251</v>
      </c>
      <c r="D235" s="34"/>
      <c r="E235" s="34"/>
      <c r="F235" s="34"/>
      <c r="G235" s="34"/>
      <c r="H235" s="35"/>
    </row>
    <row r="236" spans="1:8" s="2" customFormat="1" ht="16.899999999999999" customHeight="1">
      <c r="A236" s="34"/>
      <c r="B236" s="35"/>
      <c r="C236" s="227" t="s">
        <v>313</v>
      </c>
      <c r="D236" s="227" t="s">
        <v>1270</v>
      </c>
      <c r="E236" s="19" t="s">
        <v>216</v>
      </c>
      <c r="F236" s="228">
        <v>98.3</v>
      </c>
      <c r="G236" s="34"/>
      <c r="H236" s="35"/>
    </row>
    <row r="237" spans="1:8" s="2" customFormat="1" ht="22.5">
      <c r="A237" s="34"/>
      <c r="B237" s="35"/>
      <c r="C237" s="227" t="s">
        <v>309</v>
      </c>
      <c r="D237" s="227" t="s">
        <v>1293</v>
      </c>
      <c r="E237" s="19" t="s">
        <v>216</v>
      </c>
      <c r="F237" s="228">
        <v>98.3</v>
      </c>
      <c r="G237" s="34"/>
      <c r="H237" s="35"/>
    </row>
    <row r="238" spans="1:8" s="2" customFormat="1" ht="16.899999999999999" customHeight="1">
      <c r="A238" s="34"/>
      <c r="B238" s="35"/>
      <c r="C238" s="223" t="s">
        <v>118</v>
      </c>
      <c r="D238" s="224" t="s">
        <v>3</v>
      </c>
      <c r="E238" s="225" t="s">
        <v>3</v>
      </c>
      <c r="F238" s="226">
        <v>98.3</v>
      </c>
      <c r="G238" s="34"/>
      <c r="H238" s="35"/>
    </row>
    <row r="239" spans="1:8" s="2" customFormat="1" ht="16.899999999999999" customHeight="1">
      <c r="A239" s="34"/>
      <c r="B239" s="35"/>
      <c r="C239" s="227" t="s">
        <v>3</v>
      </c>
      <c r="D239" s="227" t="s">
        <v>322</v>
      </c>
      <c r="E239" s="19" t="s">
        <v>3</v>
      </c>
      <c r="F239" s="228">
        <v>0</v>
      </c>
      <c r="G239" s="34"/>
      <c r="H239" s="35"/>
    </row>
    <row r="240" spans="1:8" s="2" customFormat="1" ht="16.899999999999999" customHeight="1">
      <c r="A240" s="34"/>
      <c r="B240" s="35"/>
      <c r="C240" s="227" t="s">
        <v>3</v>
      </c>
      <c r="D240" s="227" t="s">
        <v>323</v>
      </c>
      <c r="E240" s="19" t="s">
        <v>3</v>
      </c>
      <c r="F240" s="228">
        <v>0</v>
      </c>
      <c r="G240" s="34"/>
      <c r="H240" s="35"/>
    </row>
    <row r="241" spans="1:8" s="2" customFormat="1" ht="16.899999999999999" customHeight="1">
      <c r="A241" s="34"/>
      <c r="B241" s="35"/>
      <c r="C241" s="227" t="s">
        <v>3</v>
      </c>
      <c r="D241" s="227" t="s">
        <v>324</v>
      </c>
      <c r="E241" s="19" t="s">
        <v>3</v>
      </c>
      <c r="F241" s="228">
        <v>12.6</v>
      </c>
      <c r="G241" s="34"/>
      <c r="H241" s="35"/>
    </row>
    <row r="242" spans="1:8" s="2" customFormat="1" ht="16.899999999999999" customHeight="1">
      <c r="A242" s="34"/>
      <c r="B242" s="35"/>
      <c r="C242" s="227" t="s">
        <v>3</v>
      </c>
      <c r="D242" s="227" t="s">
        <v>325</v>
      </c>
      <c r="E242" s="19" t="s">
        <v>3</v>
      </c>
      <c r="F242" s="228">
        <v>0</v>
      </c>
      <c r="G242" s="34"/>
      <c r="H242" s="35"/>
    </row>
    <row r="243" spans="1:8" s="2" customFormat="1" ht="16.899999999999999" customHeight="1">
      <c r="A243" s="34"/>
      <c r="B243" s="35"/>
      <c r="C243" s="227" t="s">
        <v>3</v>
      </c>
      <c r="D243" s="227" t="s">
        <v>326</v>
      </c>
      <c r="E243" s="19" t="s">
        <v>3</v>
      </c>
      <c r="F243" s="228">
        <v>48.8</v>
      </c>
      <c r="G243" s="34"/>
      <c r="H243" s="35"/>
    </row>
    <row r="244" spans="1:8" s="2" customFormat="1" ht="16.899999999999999" customHeight="1">
      <c r="A244" s="34"/>
      <c r="B244" s="35"/>
      <c r="C244" s="227" t="s">
        <v>3</v>
      </c>
      <c r="D244" s="227" t="s">
        <v>327</v>
      </c>
      <c r="E244" s="19" t="s">
        <v>3</v>
      </c>
      <c r="F244" s="228">
        <v>0</v>
      </c>
      <c r="G244" s="34"/>
      <c r="H244" s="35"/>
    </row>
    <row r="245" spans="1:8" s="2" customFormat="1" ht="16.899999999999999" customHeight="1">
      <c r="A245" s="34"/>
      <c r="B245" s="35"/>
      <c r="C245" s="227" t="s">
        <v>3</v>
      </c>
      <c r="D245" s="227" t="s">
        <v>328</v>
      </c>
      <c r="E245" s="19" t="s">
        <v>3</v>
      </c>
      <c r="F245" s="228">
        <v>6.3</v>
      </c>
      <c r="G245" s="34"/>
      <c r="H245" s="35"/>
    </row>
    <row r="246" spans="1:8" s="2" customFormat="1" ht="16.899999999999999" customHeight="1">
      <c r="A246" s="34"/>
      <c r="B246" s="35"/>
      <c r="C246" s="227" t="s">
        <v>3</v>
      </c>
      <c r="D246" s="227" t="s">
        <v>329</v>
      </c>
      <c r="E246" s="19" t="s">
        <v>3</v>
      </c>
      <c r="F246" s="228">
        <v>9.6</v>
      </c>
      <c r="G246" s="34"/>
      <c r="H246" s="35"/>
    </row>
    <row r="247" spans="1:8" s="2" customFormat="1" ht="16.899999999999999" customHeight="1">
      <c r="A247" s="34"/>
      <c r="B247" s="35"/>
      <c r="C247" s="227" t="s">
        <v>3</v>
      </c>
      <c r="D247" s="227" t="s">
        <v>330</v>
      </c>
      <c r="E247" s="19" t="s">
        <v>3</v>
      </c>
      <c r="F247" s="228">
        <v>14</v>
      </c>
      <c r="G247" s="34"/>
      <c r="H247" s="35"/>
    </row>
    <row r="248" spans="1:8" s="2" customFormat="1" ht="16.899999999999999" customHeight="1">
      <c r="A248" s="34"/>
      <c r="B248" s="35"/>
      <c r="C248" s="227" t="s">
        <v>3</v>
      </c>
      <c r="D248" s="227" t="s">
        <v>331</v>
      </c>
      <c r="E248" s="19" t="s">
        <v>3</v>
      </c>
      <c r="F248" s="228">
        <v>1.9</v>
      </c>
      <c r="G248" s="34"/>
      <c r="H248" s="35"/>
    </row>
    <row r="249" spans="1:8" s="2" customFormat="1" ht="16.899999999999999" customHeight="1">
      <c r="A249" s="34"/>
      <c r="B249" s="35"/>
      <c r="C249" s="227" t="s">
        <v>3</v>
      </c>
      <c r="D249" s="227" t="s">
        <v>332</v>
      </c>
      <c r="E249" s="19" t="s">
        <v>3</v>
      </c>
      <c r="F249" s="228">
        <v>5.0999999999999996</v>
      </c>
      <c r="G249" s="34"/>
      <c r="H249" s="35"/>
    </row>
    <row r="250" spans="1:8" s="2" customFormat="1" ht="16.899999999999999" customHeight="1">
      <c r="A250" s="34"/>
      <c r="B250" s="35"/>
      <c r="C250" s="227" t="s">
        <v>118</v>
      </c>
      <c r="D250" s="227" t="s">
        <v>193</v>
      </c>
      <c r="E250" s="19" t="s">
        <v>3</v>
      </c>
      <c r="F250" s="228">
        <v>98.3</v>
      </c>
      <c r="G250" s="34"/>
      <c r="H250" s="35"/>
    </row>
    <row r="251" spans="1:8" s="2" customFormat="1" ht="16.899999999999999" customHeight="1">
      <c r="A251" s="34"/>
      <c r="B251" s="35"/>
      <c r="C251" s="229" t="s">
        <v>1251</v>
      </c>
      <c r="D251" s="34"/>
      <c r="E251" s="34"/>
      <c r="F251" s="34"/>
      <c r="G251" s="34"/>
      <c r="H251" s="35"/>
    </row>
    <row r="252" spans="1:8" s="2" customFormat="1" ht="16.899999999999999" customHeight="1">
      <c r="A252" s="34"/>
      <c r="B252" s="35"/>
      <c r="C252" s="227" t="s">
        <v>313</v>
      </c>
      <c r="D252" s="227" t="s">
        <v>1270</v>
      </c>
      <c r="E252" s="19" t="s">
        <v>216</v>
      </c>
      <c r="F252" s="228">
        <v>98.3</v>
      </c>
      <c r="G252" s="34"/>
      <c r="H252" s="35"/>
    </row>
    <row r="253" spans="1:8" s="2" customFormat="1" ht="16.899999999999999" customHeight="1">
      <c r="A253" s="34"/>
      <c r="B253" s="35"/>
      <c r="C253" s="223" t="s">
        <v>1294</v>
      </c>
      <c r="D253" s="224" t="s">
        <v>3</v>
      </c>
      <c r="E253" s="225" t="s">
        <v>3</v>
      </c>
      <c r="F253" s="226">
        <v>12.6</v>
      </c>
      <c r="G253" s="34"/>
      <c r="H253" s="35"/>
    </row>
    <row r="254" spans="1:8" s="2" customFormat="1" ht="16.899999999999999" customHeight="1">
      <c r="A254" s="34"/>
      <c r="B254" s="35"/>
      <c r="C254" s="223" t="s">
        <v>119</v>
      </c>
      <c r="D254" s="224" t="s">
        <v>3</v>
      </c>
      <c r="E254" s="225" t="s">
        <v>3</v>
      </c>
      <c r="F254" s="226">
        <v>2.75</v>
      </c>
      <c r="G254" s="34"/>
      <c r="H254" s="35"/>
    </row>
    <row r="255" spans="1:8" s="2" customFormat="1" ht="16.899999999999999" customHeight="1">
      <c r="A255" s="34"/>
      <c r="B255" s="35"/>
      <c r="C255" s="227" t="s">
        <v>3</v>
      </c>
      <c r="D255" s="227" t="s">
        <v>316</v>
      </c>
      <c r="E255" s="19" t="s">
        <v>3</v>
      </c>
      <c r="F255" s="228">
        <v>0</v>
      </c>
      <c r="G255" s="34"/>
      <c r="H255" s="35"/>
    </row>
    <row r="256" spans="1:8" s="2" customFormat="1" ht="16.899999999999999" customHeight="1">
      <c r="A256" s="34"/>
      <c r="B256" s="35"/>
      <c r="C256" s="227" t="s">
        <v>3</v>
      </c>
      <c r="D256" s="227" t="s">
        <v>317</v>
      </c>
      <c r="E256" s="19" t="s">
        <v>3</v>
      </c>
      <c r="F256" s="228">
        <v>0</v>
      </c>
      <c r="G256" s="34"/>
      <c r="H256" s="35"/>
    </row>
    <row r="257" spans="1:8" s="2" customFormat="1" ht="16.899999999999999" customHeight="1">
      <c r="A257" s="34"/>
      <c r="B257" s="35"/>
      <c r="C257" s="227" t="s">
        <v>3</v>
      </c>
      <c r="D257" s="227" t="s">
        <v>120</v>
      </c>
      <c r="E257" s="19" t="s">
        <v>3</v>
      </c>
      <c r="F257" s="228">
        <v>2.75</v>
      </c>
      <c r="G257" s="34"/>
      <c r="H257" s="35"/>
    </row>
    <row r="258" spans="1:8" s="2" customFormat="1" ht="16.899999999999999" customHeight="1">
      <c r="A258" s="34"/>
      <c r="B258" s="35"/>
      <c r="C258" s="227" t="s">
        <v>119</v>
      </c>
      <c r="D258" s="227" t="s">
        <v>266</v>
      </c>
      <c r="E258" s="19" t="s">
        <v>3</v>
      </c>
      <c r="F258" s="228">
        <v>2.75</v>
      </c>
      <c r="G258" s="34"/>
      <c r="H258" s="35"/>
    </row>
    <row r="259" spans="1:8" s="2" customFormat="1" ht="16.899999999999999" customHeight="1">
      <c r="A259" s="34"/>
      <c r="B259" s="35"/>
      <c r="C259" s="229" t="s">
        <v>1251</v>
      </c>
      <c r="D259" s="34"/>
      <c r="E259" s="34"/>
      <c r="F259" s="34"/>
      <c r="G259" s="34"/>
      <c r="H259" s="35"/>
    </row>
    <row r="260" spans="1:8" s="2" customFormat="1" ht="16.899999999999999" customHeight="1">
      <c r="A260" s="34"/>
      <c r="B260" s="35"/>
      <c r="C260" s="227" t="s">
        <v>313</v>
      </c>
      <c r="D260" s="227" t="s">
        <v>1270</v>
      </c>
      <c r="E260" s="19" t="s">
        <v>216</v>
      </c>
      <c r="F260" s="228">
        <v>98.3</v>
      </c>
      <c r="G260" s="34"/>
      <c r="H260" s="35"/>
    </row>
    <row r="261" spans="1:8" s="2" customFormat="1" ht="16.899999999999999" customHeight="1">
      <c r="A261" s="34"/>
      <c r="B261" s="35"/>
      <c r="C261" s="227" t="s">
        <v>267</v>
      </c>
      <c r="D261" s="227" t="s">
        <v>1281</v>
      </c>
      <c r="E261" s="19" t="s">
        <v>216</v>
      </c>
      <c r="F261" s="228">
        <v>180.86799999999999</v>
      </c>
      <c r="G261" s="34"/>
      <c r="H261" s="35"/>
    </row>
    <row r="262" spans="1:8" s="2" customFormat="1" ht="16.899999999999999" customHeight="1">
      <c r="A262" s="34"/>
      <c r="B262" s="35"/>
      <c r="C262" s="227" t="s">
        <v>286</v>
      </c>
      <c r="D262" s="227" t="s">
        <v>1256</v>
      </c>
      <c r="E262" s="19" t="s">
        <v>234</v>
      </c>
      <c r="F262" s="228">
        <v>27.98</v>
      </c>
      <c r="G262" s="34"/>
      <c r="H262" s="35"/>
    </row>
    <row r="263" spans="1:8" s="2" customFormat="1" ht="16.899999999999999" customHeight="1">
      <c r="A263" s="34"/>
      <c r="B263" s="35"/>
      <c r="C263" s="227" t="s">
        <v>474</v>
      </c>
      <c r="D263" s="227" t="s">
        <v>1295</v>
      </c>
      <c r="E263" s="19" t="s">
        <v>234</v>
      </c>
      <c r="F263" s="228">
        <v>11</v>
      </c>
      <c r="G263" s="34"/>
      <c r="H263" s="35"/>
    </row>
    <row r="264" spans="1:8" s="2" customFormat="1" ht="16.899999999999999" customHeight="1">
      <c r="A264" s="34"/>
      <c r="B264" s="35"/>
      <c r="C264" s="227" t="s">
        <v>480</v>
      </c>
      <c r="D264" s="227" t="s">
        <v>1296</v>
      </c>
      <c r="E264" s="19" t="s">
        <v>216</v>
      </c>
      <c r="F264" s="228">
        <v>24.353000000000002</v>
      </c>
      <c r="G264" s="34"/>
      <c r="H264" s="35"/>
    </row>
    <row r="265" spans="1:8" s="2" customFormat="1" ht="16.899999999999999" customHeight="1">
      <c r="A265" s="34"/>
      <c r="B265" s="35"/>
      <c r="C265" s="227" t="s">
        <v>486</v>
      </c>
      <c r="D265" s="227" t="s">
        <v>1297</v>
      </c>
      <c r="E265" s="19" t="s">
        <v>234</v>
      </c>
      <c r="F265" s="228">
        <v>11</v>
      </c>
      <c r="G265" s="34"/>
      <c r="H265" s="35"/>
    </row>
    <row r="266" spans="1:8" s="2" customFormat="1" ht="16.899999999999999" customHeight="1">
      <c r="A266" s="34"/>
      <c r="B266" s="35"/>
      <c r="C266" s="227" t="s">
        <v>490</v>
      </c>
      <c r="D266" s="227" t="s">
        <v>1288</v>
      </c>
      <c r="E266" s="19" t="s">
        <v>216</v>
      </c>
      <c r="F266" s="228">
        <v>12.26</v>
      </c>
      <c r="G266" s="34"/>
      <c r="H266" s="35"/>
    </row>
    <row r="267" spans="1:8" s="2" customFormat="1" ht="16.899999999999999" customHeight="1">
      <c r="A267" s="34"/>
      <c r="B267" s="35"/>
      <c r="C267" s="223" t="s">
        <v>320</v>
      </c>
      <c r="D267" s="224" t="s">
        <v>3</v>
      </c>
      <c r="E267" s="225" t="s">
        <v>3</v>
      </c>
      <c r="F267" s="226">
        <v>2.48</v>
      </c>
      <c r="G267" s="34"/>
      <c r="H267" s="35"/>
    </row>
    <row r="268" spans="1:8" s="2" customFormat="1" ht="16.899999999999999" customHeight="1">
      <c r="A268" s="34"/>
      <c r="B268" s="35"/>
      <c r="C268" s="227" t="s">
        <v>3</v>
      </c>
      <c r="D268" s="227" t="s">
        <v>318</v>
      </c>
      <c r="E268" s="19" t="s">
        <v>3</v>
      </c>
      <c r="F268" s="228">
        <v>0</v>
      </c>
      <c r="G268" s="34"/>
      <c r="H268" s="35"/>
    </row>
    <row r="269" spans="1:8" s="2" customFormat="1" ht="16.899999999999999" customHeight="1">
      <c r="A269" s="34"/>
      <c r="B269" s="35"/>
      <c r="C269" s="227" t="s">
        <v>3</v>
      </c>
      <c r="D269" s="227" t="s">
        <v>319</v>
      </c>
      <c r="E269" s="19" t="s">
        <v>3</v>
      </c>
      <c r="F269" s="228">
        <v>2.48</v>
      </c>
      <c r="G269" s="34"/>
      <c r="H269" s="35"/>
    </row>
    <row r="270" spans="1:8" s="2" customFormat="1" ht="16.899999999999999" customHeight="1">
      <c r="A270" s="34"/>
      <c r="B270" s="35"/>
      <c r="C270" s="227" t="s">
        <v>320</v>
      </c>
      <c r="D270" s="227" t="s">
        <v>266</v>
      </c>
      <c r="E270" s="19" t="s">
        <v>3</v>
      </c>
      <c r="F270" s="228">
        <v>2.48</v>
      </c>
      <c r="G270" s="34"/>
      <c r="H270" s="35"/>
    </row>
    <row r="271" spans="1:8" s="2" customFormat="1" ht="16.899999999999999" customHeight="1">
      <c r="A271" s="34"/>
      <c r="B271" s="35"/>
      <c r="C271" s="223" t="s">
        <v>121</v>
      </c>
      <c r="D271" s="224" t="s">
        <v>3</v>
      </c>
      <c r="E271" s="225" t="s">
        <v>3</v>
      </c>
      <c r="F271" s="226">
        <v>4.17</v>
      </c>
      <c r="G271" s="34"/>
      <c r="H271" s="35"/>
    </row>
    <row r="272" spans="1:8" s="2" customFormat="1" ht="16.899999999999999" customHeight="1">
      <c r="A272" s="34"/>
      <c r="B272" s="35"/>
      <c r="C272" s="227" t="s">
        <v>3</v>
      </c>
      <c r="D272" s="227" t="s">
        <v>321</v>
      </c>
      <c r="E272" s="19" t="s">
        <v>3</v>
      </c>
      <c r="F272" s="228">
        <v>0</v>
      </c>
      <c r="G272" s="34"/>
      <c r="H272" s="35"/>
    </row>
    <row r="273" spans="1:8" s="2" customFormat="1" ht="16.899999999999999" customHeight="1">
      <c r="A273" s="34"/>
      <c r="B273" s="35"/>
      <c r="C273" s="227" t="s">
        <v>3</v>
      </c>
      <c r="D273" s="227" t="s">
        <v>122</v>
      </c>
      <c r="E273" s="19" t="s">
        <v>3</v>
      </c>
      <c r="F273" s="228">
        <v>4.17</v>
      </c>
      <c r="G273" s="34"/>
      <c r="H273" s="35"/>
    </row>
    <row r="274" spans="1:8" s="2" customFormat="1" ht="16.899999999999999" customHeight="1">
      <c r="A274" s="34"/>
      <c r="B274" s="35"/>
      <c r="C274" s="227" t="s">
        <v>121</v>
      </c>
      <c r="D274" s="227" t="s">
        <v>266</v>
      </c>
      <c r="E274" s="19" t="s">
        <v>3</v>
      </c>
      <c r="F274" s="228">
        <v>4.17</v>
      </c>
      <c r="G274" s="34"/>
      <c r="H274" s="35"/>
    </row>
    <row r="275" spans="1:8" s="2" customFormat="1" ht="16.899999999999999" customHeight="1">
      <c r="A275" s="34"/>
      <c r="B275" s="35"/>
      <c r="C275" s="229" t="s">
        <v>1251</v>
      </c>
      <c r="D275" s="34"/>
      <c r="E275" s="34"/>
      <c r="F275" s="34"/>
      <c r="G275" s="34"/>
      <c r="H275" s="35"/>
    </row>
    <row r="276" spans="1:8" s="2" customFormat="1" ht="16.899999999999999" customHeight="1">
      <c r="A276" s="34"/>
      <c r="B276" s="35"/>
      <c r="C276" s="227" t="s">
        <v>313</v>
      </c>
      <c r="D276" s="227" t="s">
        <v>1270</v>
      </c>
      <c r="E276" s="19" t="s">
        <v>216</v>
      </c>
      <c r="F276" s="228">
        <v>98.3</v>
      </c>
      <c r="G276" s="34"/>
      <c r="H276" s="35"/>
    </row>
    <row r="277" spans="1:8" s="2" customFormat="1" ht="16.899999999999999" customHeight="1">
      <c r="A277" s="34"/>
      <c r="B277" s="35"/>
      <c r="C277" s="227" t="s">
        <v>221</v>
      </c>
      <c r="D277" s="227" t="s">
        <v>1298</v>
      </c>
      <c r="E277" s="19" t="s">
        <v>216</v>
      </c>
      <c r="F277" s="228">
        <v>19.942</v>
      </c>
      <c r="G277" s="34"/>
      <c r="H277" s="35"/>
    </row>
    <row r="278" spans="1:8" s="2" customFormat="1" ht="16.899999999999999" customHeight="1">
      <c r="A278" s="34"/>
      <c r="B278" s="35"/>
      <c r="C278" s="227" t="s">
        <v>227</v>
      </c>
      <c r="D278" s="227" t="s">
        <v>1299</v>
      </c>
      <c r="E278" s="19" t="s">
        <v>216</v>
      </c>
      <c r="F278" s="228">
        <v>14.097</v>
      </c>
      <c r="G278" s="34"/>
      <c r="H278" s="35"/>
    </row>
    <row r="279" spans="1:8" s="2" customFormat="1" ht="16.899999999999999" customHeight="1">
      <c r="A279" s="34"/>
      <c r="B279" s="35"/>
      <c r="C279" s="227" t="s">
        <v>232</v>
      </c>
      <c r="D279" s="227" t="s">
        <v>1300</v>
      </c>
      <c r="E279" s="19" t="s">
        <v>234</v>
      </c>
      <c r="F279" s="228">
        <v>29.22</v>
      </c>
      <c r="G279" s="34"/>
      <c r="H279" s="35"/>
    </row>
    <row r="280" spans="1:8" s="2" customFormat="1" ht="16.899999999999999" customHeight="1">
      <c r="A280" s="34"/>
      <c r="B280" s="35"/>
      <c r="C280" s="227" t="s">
        <v>260</v>
      </c>
      <c r="D280" s="227" t="s">
        <v>1279</v>
      </c>
      <c r="E280" s="19" t="s">
        <v>216</v>
      </c>
      <c r="F280" s="228">
        <v>68.076999999999998</v>
      </c>
      <c r="G280" s="34"/>
      <c r="H280" s="35"/>
    </row>
    <row r="281" spans="1:8" s="2" customFormat="1" ht="16.899999999999999" customHeight="1">
      <c r="A281" s="34"/>
      <c r="B281" s="35"/>
      <c r="C281" s="227" t="s">
        <v>480</v>
      </c>
      <c r="D281" s="227" t="s">
        <v>1296</v>
      </c>
      <c r="E281" s="19" t="s">
        <v>216</v>
      </c>
      <c r="F281" s="228">
        <v>24.353000000000002</v>
      </c>
      <c r="G281" s="34"/>
      <c r="H281" s="35"/>
    </row>
    <row r="282" spans="1:8" s="2" customFormat="1" ht="16.899999999999999" customHeight="1">
      <c r="A282" s="34"/>
      <c r="B282" s="35"/>
      <c r="C282" s="227" t="s">
        <v>940</v>
      </c>
      <c r="D282" s="227" t="s">
        <v>1275</v>
      </c>
      <c r="E282" s="19" t="s">
        <v>216</v>
      </c>
      <c r="F282" s="228">
        <v>286.83300000000003</v>
      </c>
      <c r="G282" s="34"/>
      <c r="H282" s="35"/>
    </row>
    <row r="283" spans="1:8" s="2" customFormat="1" ht="16.899999999999999" customHeight="1">
      <c r="A283" s="34"/>
      <c r="B283" s="35"/>
      <c r="C283" s="227" t="s">
        <v>346</v>
      </c>
      <c r="D283" s="227" t="s">
        <v>1301</v>
      </c>
      <c r="E283" s="19" t="s">
        <v>216</v>
      </c>
      <c r="F283" s="228">
        <v>19.968</v>
      </c>
      <c r="G283" s="34"/>
      <c r="H283" s="35"/>
    </row>
    <row r="284" spans="1:8" s="2" customFormat="1" ht="7.35" customHeight="1">
      <c r="A284" s="34"/>
      <c r="B284" s="44"/>
      <c r="C284" s="45"/>
      <c r="D284" s="45"/>
      <c r="E284" s="45"/>
      <c r="F284" s="45"/>
      <c r="G284" s="45"/>
      <c r="H284" s="35"/>
    </row>
    <row r="285" spans="1:8" s="2" customFormat="1">
      <c r="A285" s="34"/>
      <c r="B285" s="34"/>
      <c r="C285" s="34"/>
      <c r="D285" s="34"/>
      <c r="E285" s="34"/>
      <c r="F285" s="34"/>
      <c r="G285" s="34"/>
      <c r="H28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7" customFormat="1" ht="45" customHeight="1">
      <c r="B3" s="234"/>
      <c r="C3" s="451" t="s">
        <v>1302</v>
      </c>
      <c r="D3" s="451"/>
      <c r="E3" s="451"/>
      <c r="F3" s="451"/>
      <c r="G3" s="451"/>
      <c r="H3" s="451"/>
      <c r="I3" s="451"/>
      <c r="J3" s="451"/>
      <c r="K3" s="235"/>
    </row>
    <row r="4" spans="2:11" s="1" customFormat="1" ht="25.5" customHeight="1">
      <c r="B4" s="236"/>
      <c r="C4" s="456" t="s">
        <v>1303</v>
      </c>
      <c r="D4" s="456"/>
      <c r="E4" s="456"/>
      <c r="F4" s="456"/>
      <c r="G4" s="456"/>
      <c r="H4" s="456"/>
      <c r="I4" s="456"/>
      <c r="J4" s="456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455" t="s">
        <v>1304</v>
      </c>
      <c r="D6" s="455"/>
      <c r="E6" s="455"/>
      <c r="F6" s="455"/>
      <c r="G6" s="455"/>
      <c r="H6" s="455"/>
      <c r="I6" s="455"/>
      <c r="J6" s="455"/>
      <c r="K6" s="237"/>
    </row>
    <row r="7" spans="2:11" s="1" customFormat="1" ht="15" customHeight="1">
      <c r="B7" s="240"/>
      <c r="C7" s="455" t="s">
        <v>1305</v>
      </c>
      <c r="D7" s="455"/>
      <c r="E7" s="455"/>
      <c r="F7" s="455"/>
      <c r="G7" s="455"/>
      <c r="H7" s="455"/>
      <c r="I7" s="455"/>
      <c r="J7" s="455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455" t="s">
        <v>1306</v>
      </c>
      <c r="D9" s="455"/>
      <c r="E9" s="455"/>
      <c r="F9" s="455"/>
      <c r="G9" s="455"/>
      <c r="H9" s="455"/>
      <c r="I9" s="455"/>
      <c r="J9" s="455"/>
      <c r="K9" s="237"/>
    </row>
    <row r="10" spans="2:11" s="1" customFormat="1" ht="15" customHeight="1">
      <c r="B10" s="240"/>
      <c r="C10" s="239"/>
      <c r="D10" s="455" t="s">
        <v>1307</v>
      </c>
      <c r="E10" s="455"/>
      <c r="F10" s="455"/>
      <c r="G10" s="455"/>
      <c r="H10" s="455"/>
      <c r="I10" s="455"/>
      <c r="J10" s="455"/>
      <c r="K10" s="237"/>
    </row>
    <row r="11" spans="2:11" s="1" customFormat="1" ht="15" customHeight="1">
      <c r="B11" s="240"/>
      <c r="C11" s="241"/>
      <c r="D11" s="455" t="s">
        <v>1308</v>
      </c>
      <c r="E11" s="455"/>
      <c r="F11" s="455"/>
      <c r="G11" s="455"/>
      <c r="H11" s="455"/>
      <c r="I11" s="455"/>
      <c r="J11" s="455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1309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455" t="s">
        <v>1310</v>
      </c>
      <c r="E15" s="455"/>
      <c r="F15" s="455"/>
      <c r="G15" s="455"/>
      <c r="H15" s="455"/>
      <c r="I15" s="455"/>
      <c r="J15" s="455"/>
      <c r="K15" s="237"/>
    </row>
    <row r="16" spans="2:11" s="1" customFormat="1" ht="15" customHeight="1">
      <c r="B16" s="240"/>
      <c r="C16" s="241"/>
      <c r="D16" s="455" t="s">
        <v>1311</v>
      </c>
      <c r="E16" s="455"/>
      <c r="F16" s="455"/>
      <c r="G16" s="455"/>
      <c r="H16" s="455"/>
      <c r="I16" s="455"/>
      <c r="J16" s="455"/>
      <c r="K16" s="237"/>
    </row>
    <row r="17" spans="2:11" s="1" customFormat="1" ht="15" customHeight="1">
      <c r="B17" s="240"/>
      <c r="C17" s="241"/>
      <c r="D17" s="455" t="s">
        <v>1312</v>
      </c>
      <c r="E17" s="455"/>
      <c r="F17" s="455"/>
      <c r="G17" s="455"/>
      <c r="H17" s="455"/>
      <c r="I17" s="455"/>
      <c r="J17" s="455"/>
      <c r="K17" s="237"/>
    </row>
    <row r="18" spans="2:11" s="1" customFormat="1" ht="15" customHeight="1">
      <c r="B18" s="240"/>
      <c r="C18" s="241"/>
      <c r="D18" s="241"/>
      <c r="E18" s="243" t="s">
        <v>81</v>
      </c>
      <c r="F18" s="455" t="s">
        <v>1313</v>
      </c>
      <c r="G18" s="455"/>
      <c r="H18" s="455"/>
      <c r="I18" s="455"/>
      <c r="J18" s="455"/>
      <c r="K18" s="237"/>
    </row>
    <row r="19" spans="2:11" s="1" customFormat="1" ht="15" customHeight="1">
      <c r="B19" s="240"/>
      <c r="C19" s="241"/>
      <c r="D19" s="241"/>
      <c r="E19" s="243" t="s">
        <v>1314</v>
      </c>
      <c r="F19" s="455" t="s">
        <v>1315</v>
      </c>
      <c r="G19" s="455"/>
      <c r="H19" s="455"/>
      <c r="I19" s="455"/>
      <c r="J19" s="455"/>
      <c r="K19" s="237"/>
    </row>
    <row r="20" spans="2:11" s="1" customFormat="1" ht="15" customHeight="1">
      <c r="B20" s="240"/>
      <c r="C20" s="241"/>
      <c r="D20" s="241"/>
      <c r="E20" s="243" t="s">
        <v>1316</v>
      </c>
      <c r="F20" s="455" t="s">
        <v>1317</v>
      </c>
      <c r="G20" s="455"/>
      <c r="H20" s="455"/>
      <c r="I20" s="455"/>
      <c r="J20" s="455"/>
      <c r="K20" s="237"/>
    </row>
    <row r="21" spans="2:11" s="1" customFormat="1" ht="15" customHeight="1">
      <c r="B21" s="240"/>
      <c r="C21" s="241"/>
      <c r="D21" s="241"/>
      <c r="E21" s="243" t="s">
        <v>1318</v>
      </c>
      <c r="F21" s="455" t="s">
        <v>1319</v>
      </c>
      <c r="G21" s="455"/>
      <c r="H21" s="455"/>
      <c r="I21" s="455"/>
      <c r="J21" s="455"/>
      <c r="K21" s="237"/>
    </row>
    <row r="22" spans="2:11" s="1" customFormat="1" ht="15" customHeight="1">
      <c r="B22" s="240"/>
      <c r="C22" s="241"/>
      <c r="D22" s="241"/>
      <c r="E22" s="243" t="s">
        <v>1191</v>
      </c>
      <c r="F22" s="455" t="s">
        <v>1320</v>
      </c>
      <c r="G22" s="455"/>
      <c r="H22" s="455"/>
      <c r="I22" s="455"/>
      <c r="J22" s="455"/>
      <c r="K22" s="237"/>
    </row>
    <row r="23" spans="2:11" s="1" customFormat="1" ht="15" customHeight="1">
      <c r="B23" s="240"/>
      <c r="C23" s="241"/>
      <c r="D23" s="241"/>
      <c r="E23" s="243" t="s">
        <v>1321</v>
      </c>
      <c r="F23" s="455" t="s">
        <v>1322</v>
      </c>
      <c r="G23" s="455"/>
      <c r="H23" s="455"/>
      <c r="I23" s="455"/>
      <c r="J23" s="455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455" t="s">
        <v>1323</v>
      </c>
      <c r="D25" s="455"/>
      <c r="E25" s="455"/>
      <c r="F25" s="455"/>
      <c r="G25" s="455"/>
      <c r="H25" s="455"/>
      <c r="I25" s="455"/>
      <c r="J25" s="455"/>
      <c r="K25" s="237"/>
    </row>
    <row r="26" spans="2:11" s="1" customFormat="1" ht="15" customHeight="1">
      <c r="B26" s="240"/>
      <c r="C26" s="455" t="s">
        <v>1324</v>
      </c>
      <c r="D26" s="455"/>
      <c r="E26" s="455"/>
      <c r="F26" s="455"/>
      <c r="G26" s="455"/>
      <c r="H26" s="455"/>
      <c r="I26" s="455"/>
      <c r="J26" s="455"/>
      <c r="K26" s="237"/>
    </row>
    <row r="27" spans="2:11" s="1" customFormat="1" ht="15" customHeight="1">
      <c r="B27" s="240"/>
      <c r="C27" s="239"/>
      <c r="D27" s="455" t="s">
        <v>1325</v>
      </c>
      <c r="E27" s="455"/>
      <c r="F27" s="455"/>
      <c r="G27" s="455"/>
      <c r="H27" s="455"/>
      <c r="I27" s="455"/>
      <c r="J27" s="455"/>
      <c r="K27" s="237"/>
    </row>
    <row r="28" spans="2:11" s="1" customFormat="1" ht="15" customHeight="1">
      <c r="B28" s="240"/>
      <c r="C28" s="241"/>
      <c r="D28" s="455" t="s">
        <v>1326</v>
      </c>
      <c r="E28" s="455"/>
      <c r="F28" s="455"/>
      <c r="G28" s="455"/>
      <c r="H28" s="455"/>
      <c r="I28" s="455"/>
      <c r="J28" s="455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455" t="s">
        <v>1327</v>
      </c>
      <c r="E30" s="455"/>
      <c r="F30" s="455"/>
      <c r="G30" s="455"/>
      <c r="H30" s="455"/>
      <c r="I30" s="455"/>
      <c r="J30" s="455"/>
      <c r="K30" s="237"/>
    </row>
    <row r="31" spans="2:11" s="1" customFormat="1" ht="15" customHeight="1">
      <c r="B31" s="240"/>
      <c r="C31" s="241"/>
      <c r="D31" s="455" t="s">
        <v>1328</v>
      </c>
      <c r="E31" s="455"/>
      <c r="F31" s="455"/>
      <c r="G31" s="455"/>
      <c r="H31" s="455"/>
      <c r="I31" s="455"/>
      <c r="J31" s="455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455" t="s">
        <v>1329</v>
      </c>
      <c r="E33" s="455"/>
      <c r="F33" s="455"/>
      <c r="G33" s="455"/>
      <c r="H33" s="455"/>
      <c r="I33" s="455"/>
      <c r="J33" s="455"/>
      <c r="K33" s="237"/>
    </row>
    <row r="34" spans="2:11" s="1" customFormat="1" ht="15" customHeight="1">
      <c r="B34" s="240"/>
      <c r="C34" s="241"/>
      <c r="D34" s="455" t="s">
        <v>1330</v>
      </c>
      <c r="E34" s="455"/>
      <c r="F34" s="455"/>
      <c r="G34" s="455"/>
      <c r="H34" s="455"/>
      <c r="I34" s="455"/>
      <c r="J34" s="455"/>
      <c r="K34" s="237"/>
    </row>
    <row r="35" spans="2:11" s="1" customFormat="1" ht="15" customHeight="1">
      <c r="B35" s="240"/>
      <c r="C35" s="241"/>
      <c r="D35" s="455" t="s">
        <v>1331</v>
      </c>
      <c r="E35" s="455"/>
      <c r="F35" s="455"/>
      <c r="G35" s="455"/>
      <c r="H35" s="455"/>
      <c r="I35" s="455"/>
      <c r="J35" s="455"/>
      <c r="K35" s="237"/>
    </row>
    <row r="36" spans="2:11" s="1" customFormat="1" ht="15" customHeight="1">
      <c r="B36" s="240"/>
      <c r="C36" s="241"/>
      <c r="D36" s="239"/>
      <c r="E36" s="242" t="s">
        <v>167</v>
      </c>
      <c r="F36" s="239"/>
      <c r="G36" s="455" t="s">
        <v>1332</v>
      </c>
      <c r="H36" s="455"/>
      <c r="I36" s="455"/>
      <c r="J36" s="455"/>
      <c r="K36" s="237"/>
    </row>
    <row r="37" spans="2:11" s="1" customFormat="1" ht="30.75" customHeight="1">
      <c r="B37" s="240"/>
      <c r="C37" s="241"/>
      <c r="D37" s="239"/>
      <c r="E37" s="242" t="s">
        <v>1333</v>
      </c>
      <c r="F37" s="239"/>
      <c r="G37" s="455" t="s">
        <v>1334</v>
      </c>
      <c r="H37" s="455"/>
      <c r="I37" s="455"/>
      <c r="J37" s="455"/>
      <c r="K37" s="237"/>
    </row>
    <row r="38" spans="2:11" s="1" customFormat="1" ht="15" customHeight="1">
      <c r="B38" s="240"/>
      <c r="C38" s="241"/>
      <c r="D38" s="239"/>
      <c r="E38" s="242" t="s">
        <v>55</v>
      </c>
      <c r="F38" s="239"/>
      <c r="G38" s="455" t="s">
        <v>1335</v>
      </c>
      <c r="H38" s="455"/>
      <c r="I38" s="455"/>
      <c r="J38" s="455"/>
      <c r="K38" s="237"/>
    </row>
    <row r="39" spans="2:11" s="1" customFormat="1" ht="15" customHeight="1">
      <c r="B39" s="240"/>
      <c r="C39" s="241"/>
      <c r="D39" s="239"/>
      <c r="E39" s="242" t="s">
        <v>56</v>
      </c>
      <c r="F39" s="239"/>
      <c r="G39" s="455" t="s">
        <v>1336</v>
      </c>
      <c r="H39" s="455"/>
      <c r="I39" s="455"/>
      <c r="J39" s="455"/>
      <c r="K39" s="237"/>
    </row>
    <row r="40" spans="2:11" s="1" customFormat="1" ht="15" customHeight="1">
      <c r="B40" s="240"/>
      <c r="C40" s="241"/>
      <c r="D40" s="239"/>
      <c r="E40" s="242" t="s">
        <v>168</v>
      </c>
      <c r="F40" s="239"/>
      <c r="G40" s="455" t="s">
        <v>1337</v>
      </c>
      <c r="H40" s="455"/>
      <c r="I40" s="455"/>
      <c r="J40" s="455"/>
      <c r="K40" s="237"/>
    </row>
    <row r="41" spans="2:11" s="1" customFormat="1" ht="15" customHeight="1">
      <c r="B41" s="240"/>
      <c r="C41" s="241"/>
      <c r="D41" s="239"/>
      <c r="E41" s="242" t="s">
        <v>169</v>
      </c>
      <c r="F41" s="239"/>
      <c r="G41" s="455" t="s">
        <v>1338</v>
      </c>
      <c r="H41" s="455"/>
      <c r="I41" s="455"/>
      <c r="J41" s="455"/>
      <c r="K41" s="237"/>
    </row>
    <row r="42" spans="2:11" s="1" customFormat="1" ht="15" customHeight="1">
      <c r="B42" s="240"/>
      <c r="C42" s="241"/>
      <c r="D42" s="239"/>
      <c r="E42" s="242" t="s">
        <v>1339</v>
      </c>
      <c r="F42" s="239"/>
      <c r="G42" s="455" t="s">
        <v>1340</v>
      </c>
      <c r="H42" s="455"/>
      <c r="I42" s="455"/>
      <c r="J42" s="455"/>
      <c r="K42" s="237"/>
    </row>
    <row r="43" spans="2:11" s="1" customFormat="1" ht="15" customHeight="1">
      <c r="B43" s="240"/>
      <c r="C43" s="241"/>
      <c r="D43" s="239"/>
      <c r="E43" s="242"/>
      <c r="F43" s="239"/>
      <c r="G43" s="455" t="s">
        <v>1341</v>
      </c>
      <c r="H43" s="455"/>
      <c r="I43" s="455"/>
      <c r="J43" s="455"/>
      <c r="K43" s="237"/>
    </row>
    <row r="44" spans="2:11" s="1" customFormat="1" ht="15" customHeight="1">
      <c r="B44" s="240"/>
      <c r="C44" s="241"/>
      <c r="D44" s="239"/>
      <c r="E44" s="242" t="s">
        <v>1342</v>
      </c>
      <c r="F44" s="239"/>
      <c r="G44" s="455" t="s">
        <v>1343</v>
      </c>
      <c r="H44" s="455"/>
      <c r="I44" s="455"/>
      <c r="J44" s="455"/>
      <c r="K44" s="237"/>
    </row>
    <row r="45" spans="2:11" s="1" customFormat="1" ht="15" customHeight="1">
      <c r="B45" s="240"/>
      <c r="C45" s="241"/>
      <c r="D45" s="239"/>
      <c r="E45" s="242" t="s">
        <v>171</v>
      </c>
      <c r="F45" s="239"/>
      <c r="G45" s="455" t="s">
        <v>1344</v>
      </c>
      <c r="H45" s="455"/>
      <c r="I45" s="455"/>
      <c r="J45" s="455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455" t="s">
        <v>1345</v>
      </c>
      <c r="E47" s="455"/>
      <c r="F47" s="455"/>
      <c r="G47" s="455"/>
      <c r="H47" s="455"/>
      <c r="I47" s="455"/>
      <c r="J47" s="455"/>
      <c r="K47" s="237"/>
    </row>
    <row r="48" spans="2:11" s="1" customFormat="1" ht="15" customHeight="1">
      <c r="B48" s="240"/>
      <c r="C48" s="241"/>
      <c r="D48" s="241"/>
      <c r="E48" s="455" t="s">
        <v>1346</v>
      </c>
      <c r="F48" s="455"/>
      <c r="G48" s="455"/>
      <c r="H48" s="455"/>
      <c r="I48" s="455"/>
      <c r="J48" s="455"/>
      <c r="K48" s="237"/>
    </row>
    <row r="49" spans="2:11" s="1" customFormat="1" ht="15" customHeight="1">
      <c r="B49" s="240"/>
      <c r="C49" s="241"/>
      <c r="D49" s="241"/>
      <c r="E49" s="455" t="s">
        <v>1347</v>
      </c>
      <c r="F49" s="455"/>
      <c r="G49" s="455"/>
      <c r="H49" s="455"/>
      <c r="I49" s="455"/>
      <c r="J49" s="455"/>
      <c r="K49" s="237"/>
    </row>
    <row r="50" spans="2:11" s="1" customFormat="1" ht="15" customHeight="1">
      <c r="B50" s="240"/>
      <c r="C50" s="241"/>
      <c r="D50" s="241"/>
      <c r="E50" s="455" t="s">
        <v>1348</v>
      </c>
      <c r="F50" s="455"/>
      <c r="G50" s="455"/>
      <c r="H50" s="455"/>
      <c r="I50" s="455"/>
      <c r="J50" s="455"/>
      <c r="K50" s="237"/>
    </row>
    <row r="51" spans="2:11" s="1" customFormat="1" ht="15" customHeight="1">
      <c r="B51" s="240"/>
      <c r="C51" s="241"/>
      <c r="D51" s="455" t="s">
        <v>1349</v>
      </c>
      <c r="E51" s="455"/>
      <c r="F51" s="455"/>
      <c r="G51" s="455"/>
      <c r="H51" s="455"/>
      <c r="I51" s="455"/>
      <c r="J51" s="455"/>
      <c r="K51" s="237"/>
    </row>
    <row r="52" spans="2:11" s="1" customFormat="1" ht="25.5" customHeight="1">
      <c r="B52" s="236"/>
      <c r="C52" s="456" t="s">
        <v>1350</v>
      </c>
      <c r="D52" s="456"/>
      <c r="E52" s="456"/>
      <c r="F52" s="456"/>
      <c r="G52" s="456"/>
      <c r="H52" s="456"/>
      <c r="I52" s="456"/>
      <c r="J52" s="456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455" t="s">
        <v>1351</v>
      </c>
      <c r="D54" s="455"/>
      <c r="E54" s="455"/>
      <c r="F54" s="455"/>
      <c r="G54" s="455"/>
      <c r="H54" s="455"/>
      <c r="I54" s="455"/>
      <c r="J54" s="455"/>
      <c r="K54" s="237"/>
    </row>
    <row r="55" spans="2:11" s="1" customFormat="1" ht="15" customHeight="1">
      <c r="B55" s="236"/>
      <c r="C55" s="455" t="s">
        <v>1352</v>
      </c>
      <c r="D55" s="455"/>
      <c r="E55" s="455"/>
      <c r="F55" s="455"/>
      <c r="G55" s="455"/>
      <c r="H55" s="455"/>
      <c r="I55" s="455"/>
      <c r="J55" s="455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455" t="s">
        <v>1353</v>
      </c>
      <c r="D57" s="455"/>
      <c r="E57" s="455"/>
      <c r="F57" s="455"/>
      <c r="G57" s="455"/>
      <c r="H57" s="455"/>
      <c r="I57" s="455"/>
      <c r="J57" s="455"/>
      <c r="K57" s="237"/>
    </row>
    <row r="58" spans="2:11" s="1" customFormat="1" ht="15" customHeight="1">
      <c r="B58" s="236"/>
      <c r="C58" s="241"/>
      <c r="D58" s="455" t="s">
        <v>1354</v>
      </c>
      <c r="E58" s="455"/>
      <c r="F58" s="455"/>
      <c r="G58" s="455"/>
      <c r="H58" s="455"/>
      <c r="I58" s="455"/>
      <c r="J58" s="455"/>
      <c r="K58" s="237"/>
    </row>
    <row r="59" spans="2:11" s="1" customFormat="1" ht="15" customHeight="1">
      <c r="B59" s="236"/>
      <c r="C59" s="241"/>
      <c r="D59" s="455" t="s">
        <v>1355</v>
      </c>
      <c r="E59" s="455"/>
      <c r="F59" s="455"/>
      <c r="G59" s="455"/>
      <c r="H59" s="455"/>
      <c r="I59" s="455"/>
      <c r="J59" s="455"/>
      <c r="K59" s="237"/>
    </row>
    <row r="60" spans="2:11" s="1" customFormat="1" ht="15" customHeight="1">
      <c r="B60" s="236"/>
      <c r="C60" s="241"/>
      <c r="D60" s="455" t="s">
        <v>1356</v>
      </c>
      <c r="E60" s="455"/>
      <c r="F60" s="455"/>
      <c r="G60" s="455"/>
      <c r="H60" s="455"/>
      <c r="I60" s="455"/>
      <c r="J60" s="455"/>
      <c r="K60" s="237"/>
    </row>
    <row r="61" spans="2:11" s="1" customFormat="1" ht="15" customHeight="1">
      <c r="B61" s="236"/>
      <c r="C61" s="241"/>
      <c r="D61" s="455" t="s">
        <v>1357</v>
      </c>
      <c r="E61" s="455"/>
      <c r="F61" s="455"/>
      <c r="G61" s="455"/>
      <c r="H61" s="455"/>
      <c r="I61" s="455"/>
      <c r="J61" s="455"/>
      <c r="K61" s="237"/>
    </row>
    <row r="62" spans="2:11" s="1" customFormat="1" ht="15" customHeight="1">
      <c r="B62" s="236"/>
      <c r="C62" s="241"/>
      <c r="D62" s="457" t="s">
        <v>1358</v>
      </c>
      <c r="E62" s="457"/>
      <c r="F62" s="457"/>
      <c r="G62" s="457"/>
      <c r="H62" s="457"/>
      <c r="I62" s="457"/>
      <c r="J62" s="457"/>
      <c r="K62" s="237"/>
    </row>
    <row r="63" spans="2:11" s="1" customFormat="1" ht="15" customHeight="1">
      <c r="B63" s="236"/>
      <c r="C63" s="241"/>
      <c r="D63" s="455" t="s">
        <v>1359</v>
      </c>
      <c r="E63" s="455"/>
      <c r="F63" s="455"/>
      <c r="G63" s="455"/>
      <c r="H63" s="455"/>
      <c r="I63" s="455"/>
      <c r="J63" s="455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455" t="s">
        <v>1360</v>
      </c>
      <c r="E65" s="455"/>
      <c r="F65" s="455"/>
      <c r="G65" s="455"/>
      <c r="H65" s="455"/>
      <c r="I65" s="455"/>
      <c r="J65" s="455"/>
      <c r="K65" s="237"/>
    </row>
    <row r="66" spans="2:11" s="1" customFormat="1" ht="15" customHeight="1">
      <c r="B66" s="236"/>
      <c r="C66" s="241"/>
      <c r="D66" s="457" t="s">
        <v>1361</v>
      </c>
      <c r="E66" s="457"/>
      <c r="F66" s="457"/>
      <c r="G66" s="457"/>
      <c r="H66" s="457"/>
      <c r="I66" s="457"/>
      <c r="J66" s="457"/>
      <c r="K66" s="237"/>
    </row>
    <row r="67" spans="2:11" s="1" customFormat="1" ht="15" customHeight="1">
      <c r="B67" s="236"/>
      <c r="C67" s="241"/>
      <c r="D67" s="455" t="s">
        <v>1362</v>
      </c>
      <c r="E67" s="455"/>
      <c r="F67" s="455"/>
      <c r="G67" s="455"/>
      <c r="H67" s="455"/>
      <c r="I67" s="455"/>
      <c r="J67" s="455"/>
      <c r="K67" s="237"/>
    </row>
    <row r="68" spans="2:11" s="1" customFormat="1" ht="15" customHeight="1">
      <c r="B68" s="236"/>
      <c r="C68" s="241"/>
      <c r="D68" s="455" t="s">
        <v>1363</v>
      </c>
      <c r="E68" s="455"/>
      <c r="F68" s="455"/>
      <c r="G68" s="455"/>
      <c r="H68" s="455"/>
      <c r="I68" s="455"/>
      <c r="J68" s="455"/>
      <c r="K68" s="237"/>
    </row>
    <row r="69" spans="2:11" s="1" customFormat="1" ht="15" customHeight="1">
      <c r="B69" s="236"/>
      <c r="C69" s="241"/>
      <c r="D69" s="455" t="s">
        <v>1364</v>
      </c>
      <c r="E69" s="455"/>
      <c r="F69" s="455"/>
      <c r="G69" s="455"/>
      <c r="H69" s="455"/>
      <c r="I69" s="455"/>
      <c r="J69" s="455"/>
      <c r="K69" s="237"/>
    </row>
    <row r="70" spans="2:11" s="1" customFormat="1" ht="15" customHeight="1">
      <c r="B70" s="236"/>
      <c r="C70" s="241"/>
      <c r="D70" s="455" t="s">
        <v>1365</v>
      </c>
      <c r="E70" s="455"/>
      <c r="F70" s="455"/>
      <c r="G70" s="455"/>
      <c r="H70" s="455"/>
      <c r="I70" s="455"/>
      <c r="J70" s="455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450" t="s">
        <v>1366</v>
      </c>
      <c r="D75" s="450"/>
      <c r="E75" s="450"/>
      <c r="F75" s="450"/>
      <c r="G75" s="450"/>
      <c r="H75" s="450"/>
      <c r="I75" s="450"/>
      <c r="J75" s="450"/>
      <c r="K75" s="254"/>
    </row>
    <row r="76" spans="2:11" s="1" customFormat="1" ht="17.25" customHeight="1">
      <c r="B76" s="253"/>
      <c r="C76" s="255" t="s">
        <v>1367</v>
      </c>
      <c r="D76" s="255"/>
      <c r="E76" s="255"/>
      <c r="F76" s="255" t="s">
        <v>1368</v>
      </c>
      <c r="G76" s="256"/>
      <c r="H76" s="255" t="s">
        <v>56</v>
      </c>
      <c r="I76" s="255" t="s">
        <v>59</v>
      </c>
      <c r="J76" s="255" t="s">
        <v>1369</v>
      </c>
      <c r="K76" s="254"/>
    </row>
    <row r="77" spans="2:11" s="1" customFormat="1" ht="17.25" customHeight="1">
      <c r="B77" s="253"/>
      <c r="C77" s="257" t="s">
        <v>1370</v>
      </c>
      <c r="D77" s="257"/>
      <c r="E77" s="257"/>
      <c r="F77" s="258" t="s">
        <v>1371</v>
      </c>
      <c r="G77" s="259"/>
      <c r="H77" s="257"/>
      <c r="I77" s="257"/>
      <c r="J77" s="257" t="s">
        <v>1372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55</v>
      </c>
      <c r="D79" s="260"/>
      <c r="E79" s="260"/>
      <c r="F79" s="262" t="s">
        <v>1373</v>
      </c>
      <c r="G79" s="261"/>
      <c r="H79" s="242" t="s">
        <v>1374</v>
      </c>
      <c r="I79" s="242" t="s">
        <v>1375</v>
      </c>
      <c r="J79" s="242">
        <v>20</v>
      </c>
      <c r="K79" s="254"/>
    </row>
    <row r="80" spans="2:11" s="1" customFormat="1" ht="15" customHeight="1">
      <c r="B80" s="253"/>
      <c r="C80" s="242" t="s">
        <v>1376</v>
      </c>
      <c r="D80" s="242"/>
      <c r="E80" s="242"/>
      <c r="F80" s="262" t="s">
        <v>1373</v>
      </c>
      <c r="G80" s="261"/>
      <c r="H80" s="242" t="s">
        <v>1377</v>
      </c>
      <c r="I80" s="242" t="s">
        <v>1375</v>
      </c>
      <c r="J80" s="242">
        <v>120</v>
      </c>
      <c r="K80" s="254"/>
    </row>
    <row r="81" spans="2:11" s="1" customFormat="1" ht="15" customHeight="1">
      <c r="B81" s="263"/>
      <c r="C81" s="242" t="s">
        <v>1378</v>
      </c>
      <c r="D81" s="242"/>
      <c r="E81" s="242"/>
      <c r="F81" s="262" t="s">
        <v>1379</v>
      </c>
      <c r="G81" s="261"/>
      <c r="H81" s="242" t="s">
        <v>1380</v>
      </c>
      <c r="I81" s="242" t="s">
        <v>1375</v>
      </c>
      <c r="J81" s="242">
        <v>50</v>
      </c>
      <c r="K81" s="254"/>
    </row>
    <row r="82" spans="2:11" s="1" customFormat="1" ht="15" customHeight="1">
      <c r="B82" s="263"/>
      <c r="C82" s="242" t="s">
        <v>1381</v>
      </c>
      <c r="D82" s="242"/>
      <c r="E82" s="242"/>
      <c r="F82" s="262" t="s">
        <v>1373</v>
      </c>
      <c r="G82" s="261"/>
      <c r="H82" s="242" t="s">
        <v>1382</v>
      </c>
      <c r="I82" s="242" t="s">
        <v>1383</v>
      </c>
      <c r="J82" s="242"/>
      <c r="K82" s="254"/>
    </row>
    <row r="83" spans="2:11" s="1" customFormat="1" ht="15" customHeight="1">
      <c r="B83" s="263"/>
      <c r="C83" s="264" t="s">
        <v>1384</v>
      </c>
      <c r="D83" s="264"/>
      <c r="E83" s="264"/>
      <c r="F83" s="265" t="s">
        <v>1379</v>
      </c>
      <c r="G83" s="264"/>
      <c r="H83" s="264" t="s">
        <v>1385</v>
      </c>
      <c r="I83" s="264" t="s">
        <v>1375</v>
      </c>
      <c r="J83" s="264">
        <v>15</v>
      </c>
      <c r="K83" s="254"/>
    </row>
    <row r="84" spans="2:11" s="1" customFormat="1" ht="15" customHeight="1">
      <c r="B84" s="263"/>
      <c r="C84" s="264" t="s">
        <v>1386</v>
      </c>
      <c r="D84" s="264"/>
      <c r="E84" s="264"/>
      <c r="F84" s="265" t="s">
        <v>1379</v>
      </c>
      <c r="G84" s="264"/>
      <c r="H84" s="264" t="s">
        <v>1387</v>
      </c>
      <c r="I84" s="264" t="s">
        <v>1375</v>
      </c>
      <c r="J84" s="264">
        <v>15</v>
      </c>
      <c r="K84" s="254"/>
    </row>
    <row r="85" spans="2:11" s="1" customFormat="1" ht="15" customHeight="1">
      <c r="B85" s="263"/>
      <c r="C85" s="264" t="s">
        <v>1388</v>
      </c>
      <c r="D85" s="264"/>
      <c r="E85" s="264"/>
      <c r="F85" s="265" t="s">
        <v>1379</v>
      </c>
      <c r="G85" s="264"/>
      <c r="H85" s="264" t="s">
        <v>1389</v>
      </c>
      <c r="I85" s="264" t="s">
        <v>1375</v>
      </c>
      <c r="J85" s="264">
        <v>20</v>
      </c>
      <c r="K85" s="254"/>
    </row>
    <row r="86" spans="2:11" s="1" customFormat="1" ht="15" customHeight="1">
      <c r="B86" s="263"/>
      <c r="C86" s="264" t="s">
        <v>1390</v>
      </c>
      <c r="D86" s="264"/>
      <c r="E86" s="264"/>
      <c r="F86" s="265" t="s">
        <v>1379</v>
      </c>
      <c r="G86" s="264"/>
      <c r="H86" s="264" t="s">
        <v>1391</v>
      </c>
      <c r="I86" s="264" t="s">
        <v>1375</v>
      </c>
      <c r="J86" s="264">
        <v>20</v>
      </c>
      <c r="K86" s="254"/>
    </row>
    <row r="87" spans="2:11" s="1" customFormat="1" ht="15" customHeight="1">
      <c r="B87" s="263"/>
      <c r="C87" s="242" t="s">
        <v>1392</v>
      </c>
      <c r="D87" s="242"/>
      <c r="E87" s="242"/>
      <c r="F87" s="262" t="s">
        <v>1379</v>
      </c>
      <c r="G87" s="261"/>
      <c r="H87" s="242" t="s">
        <v>1393</v>
      </c>
      <c r="I87" s="242" t="s">
        <v>1375</v>
      </c>
      <c r="J87" s="242">
        <v>50</v>
      </c>
      <c r="K87" s="254"/>
    </row>
    <row r="88" spans="2:11" s="1" customFormat="1" ht="15" customHeight="1">
      <c r="B88" s="263"/>
      <c r="C88" s="242" t="s">
        <v>1394</v>
      </c>
      <c r="D88" s="242"/>
      <c r="E88" s="242"/>
      <c r="F88" s="262" t="s">
        <v>1379</v>
      </c>
      <c r="G88" s="261"/>
      <c r="H88" s="242" t="s">
        <v>1395</v>
      </c>
      <c r="I88" s="242" t="s">
        <v>1375</v>
      </c>
      <c r="J88" s="242">
        <v>20</v>
      </c>
      <c r="K88" s="254"/>
    </row>
    <row r="89" spans="2:11" s="1" customFormat="1" ht="15" customHeight="1">
      <c r="B89" s="263"/>
      <c r="C89" s="242" t="s">
        <v>1396</v>
      </c>
      <c r="D89" s="242"/>
      <c r="E89" s="242"/>
      <c r="F89" s="262" t="s">
        <v>1379</v>
      </c>
      <c r="G89" s="261"/>
      <c r="H89" s="242" t="s">
        <v>1397</v>
      </c>
      <c r="I89" s="242" t="s">
        <v>1375</v>
      </c>
      <c r="J89" s="242">
        <v>20</v>
      </c>
      <c r="K89" s="254"/>
    </row>
    <row r="90" spans="2:11" s="1" customFormat="1" ht="15" customHeight="1">
      <c r="B90" s="263"/>
      <c r="C90" s="242" t="s">
        <v>1398</v>
      </c>
      <c r="D90" s="242"/>
      <c r="E90" s="242"/>
      <c r="F90" s="262" t="s">
        <v>1379</v>
      </c>
      <c r="G90" s="261"/>
      <c r="H90" s="242" t="s">
        <v>1399</v>
      </c>
      <c r="I90" s="242" t="s">
        <v>1375</v>
      </c>
      <c r="J90" s="242">
        <v>50</v>
      </c>
      <c r="K90" s="254"/>
    </row>
    <row r="91" spans="2:11" s="1" customFormat="1" ht="15" customHeight="1">
      <c r="B91" s="263"/>
      <c r="C91" s="242" t="s">
        <v>1400</v>
      </c>
      <c r="D91" s="242"/>
      <c r="E91" s="242"/>
      <c r="F91" s="262" t="s">
        <v>1379</v>
      </c>
      <c r="G91" s="261"/>
      <c r="H91" s="242" t="s">
        <v>1400</v>
      </c>
      <c r="I91" s="242" t="s">
        <v>1375</v>
      </c>
      <c r="J91" s="242">
        <v>50</v>
      </c>
      <c r="K91" s="254"/>
    </row>
    <row r="92" spans="2:11" s="1" customFormat="1" ht="15" customHeight="1">
      <c r="B92" s="263"/>
      <c r="C92" s="242" t="s">
        <v>1401</v>
      </c>
      <c r="D92" s="242"/>
      <c r="E92" s="242"/>
      <c r="F92" s="262" t="s">
        <v>1379</v>
      </c>
      <c r="G92" s="261"/>
      <c r="H92" s="242" t="s">
        <v>1402</v>
      </c>
      <c r="I92" s="242" t="s">
        <v>1375</v>
      </c>
      <c r="J92" s="242">
        <v>255</v>
      </c>
      <c r="K92" s="254"/>
    </row>
    <row r="93" spans="2:11" s="1" customFormat="1" ht="15" customHeight="1">
      <c r="B93" s="263"/>
      <c r="C93" s="242" t="s">
        <v>1403</v>
      </c>
      <c r="D93" s="242"/>
      <c r="E93" s="242"/>
      <c r="F93" s="262" t="s">
        <v>1373</v>
      </c>
      <c r="G93" s="261"/>
      <c r="H93" s="242" t="s">
        <v>1404</v>
      </c>
      <c r="I93" s="242" t="s">
        <v>1405</v>
      </c>
      <c r="J93" s="242"/>
      <c r="K93" s="254"/>
    </row>
    <row r="94" spans="2:11" s="1" customFormat="1" ht="15" customHeight="1">
      <c r="B94" s="263"/>
      <c r="C94" s="242" t="s">
        <v>1406</v>
      </c>
      <c r="D94" s="242"/>
      <c r="E94" s="242"/>
      <c r="F94" s="262" t="s">
        <v>1373</v>
      </c>
      <c r="G94" s="261"/>
      <c r="H94" s="242" t="s">
        <v>1407</v>
      </c>
      <c r="I94" s="242" t="s">
        <v>1408</v>
      </c>
      <c r="J94" s="242"/>
      <c r="K94" s="254"/>
    </row>
    <row r="95" spans="2:11" s="1" customFormat="1" ht="15" customHeight="1">
      <c r="B95" s="263"/>
      <c r="C95" s="242" t="s">
        <v>1409</v>
      </c>
      <c r="D95" s="242"/>
      <c r="E95" s="242"/>
      <c r="F95" s="262" t="s">
        <v>1373</v>
      </c>
      <c r="G95" s="261"/>
      <c r="H95" s="242" t="s">
        <v>1409</v>
      </c>
      <c r="I95" s="242" t="s">
        <v>1408</v>
      </c>
      <c r="J95" s="242"/>
      <c r="K95" s="254"/>
    </row>
    <row r="96" spans="2:11" s="1" customFormat="1" ht="15" customHeight="1">
      <c r="B96" s="263"/>
      <c r="C96" s="242" t="s">
        <v>40</v>
      </c>
      <c r="D96" s="242"/>
      <c r="E96" s="242"/>
      <c r="F96" s="262" t="s">
        <v>1373</v>
      </c>
      <c r="G96" s="261"/>
      <c r="H96" s="242" t="s">
        <v>1410</v>
      </c>
      <c r="I96" s="242" t="s">
        <v>1408</v>
      </c>
      <c r="J96" s="242"/>
      <c r="K96" s="254"/>
    </row>
    <row r="97" spans="2:11" s="1" customFormat="1" ht="15" customHeight="1">
      <c r="B97" s="263"/>
      <c r="C97" s="242" t="s">
        <v>50</v>
      </c>
      <c r="D97" s="242"/>
      <c r="E97" s="242"/>
      <c r="F97" s="262" t="s">
        <v>1373</v>
      </c>
      <c r="G97" s="261"/>
      <c r="H97" s="242" t="s">
        <v>1411</v>
      </c>
      <c r="I97" s="242" t="s">
        <v>1408</v>
      </c>
      <c r="J97" s="242"/>
      <c r="K97" s="254"/>
    </row>
    <row r="98" spans="2:11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pans="2:11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450" t="s">
        <v>1412</v>
      </c>
      <c r="D102" s="450"/>
      <c r="E102" s="450"/>
      <c r="F102" s="450"/>
      <c r="G102" s="450"/>
      <c r="H102" s="450"/>
      <c r="I102" s="450"/>
      <c r="J102" s="450"/>
      <c r="K102" s="254"/>
    </row>
    <row r="103" spans="2:11" s="1" customFormat="1" ht="17.25" customHeight="1">
      <c r="B103" s="253"/>
      <c r="C103" s="255" t="s">
        <v>1367</v>
      </c>
      <c r="D103" s="255"/>
      <c r="E103" s="255"/>
      <c r="F103" s="255" t="s">
        <v>1368</v>
      </c>
      <c r="G103" s="256"/>
      <c r="H103" s="255" t="s">
        <v>56</v>
      </c>
      <c r="I103" s="255" t="s">
        <v>59</v>
      </c>
      <c r="J103" s="255" t="s">
        <v>1369</v>
      </c>
      <c r="K103" s="254"/>
    </row>
    <row r="104" spans="2:11" s="1" customFormat="1" ht="17.25" customHeight="1">
      <c r="B104" s="253"/>
      <c r="C104" s="257" t="s">
        <v>1370</v>
      </c>
      <c r="D104" s="257"/>
      <c r="E104" s="257"/>
      <c r="F104" s="258" t="s">
        <v>1371</v>
      </c>
      <c r="G104" s="259"/>
      <c r="H104" s="257"/>
      <c r="I104" s="257"/>
      <c r="J104" s="257" t="s">
        <v>1372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1"/>
      <c r="H105" s="255"/>
      <c r="I105" s="255"/>
      <c r="J105" s="255"/>
      <c r="K105" s="254"/>
    </row>
    <row r="106" spans="2:11" s="1" customFormat="1" ht="15" customHeight="1">
      <c r="B106" s="253"/>
      <c r="C106" s="242" t="s">
        <v>55</v>
      </c>
      <c r="D106" s="260"/>
      <c r="E106" s="260"/>
      <c r="F106" s="262" t="s">
        <v>1373</v>
      </c>
      <c r="G106" s="271"/>
      <c r="H106" s="242" t="s">
        <v>1413</v>
      </c>
      <c r="I106" s="242" t="s">
        <v>1375</v>
      </c>
      <c r="J106" s="242">
        <v>20</v>
      </c>
      <c r="K106" s="254"/>
    </row>
    <row r="107" spans="2:11" s="1" customFormat="1" ht="15" customHeight="1">
      <c r="B107" s="253"/>
      <c r="C107" s="242" t="s">
        <v>1376</v>
      </c>
      <c r="D107" s="242"/>
      <c r="E107" s="242"/>
      <c r="F107" s="262" t="s">
        <v>1373</v>
      </c>
      <c r="G107" s="242"/>
      <c r="H107" s="242" t="s">
        <v>1413</v>
      </c>
      <c r="I107" s="242" t="s">
        <v>1375</v>
      </c>
      <c r="J107" s="242">
        <v>120</v>
      </c>
      <c r="K107" s="254"/>
    </row>
    <row r="108" spans="2:11" s="1" customFormat="1" ht="15" customHeight="1">
      <c r="B108" s="263"/>
      <c r="C108" s="242" t="s">
        <v>1378</v>
      </c>
      <c r="D108" s="242"/>
      <c r="E108" s="242"/>
      <c r="F108" s="262" t="s">
        <v>1379</v>
      </c>
      <c r="G108" s="242"/>
      <c r="H108" s="242" t="s">
        <v>1413</v>
      </c>
      <c r="I108" s="242" t="s">
        <v>1375</v>
      </c>
      <c r="J108" s="242">
        <v>50</v>
      </c>
      <c r="K108" s="254"/>
    </row>
    <row r="109" spans="2:11" s="1" customFormat="1" ht="15" customHeight="1">
      <c r="B109" s="263"/>
      <c r="C109" s="242" t="s">
        <v>1381</v>
      </c>
      <c r="D109" s="242"/>
      <c r="E109" s="242"/>
      <c r="F109" s="262" t="s">
        <v>1373</v>
      </c>
      <c r="G109" s="242"/>
      <c r="H109" s="242" t="s">
        <v>1413</v>
      </c>
      <c r="I109" s="242" t="s">
        <v>1383</v>
      </c>
      <c r="J109" s="242"/>
      <c r="K109" s="254"/>
    </row>
    <row r="110" spans="2:11" s="1" customFormat="1" ht="15" customHeight="1">
      <c r="B110" s="263"/>
      <c r="C110" s="242" t="s">
        <v>1392</v>
      </c>
      <c r="D110" s="242"/>
      <c r="E110" s="242"/>
      <c r="F110" s="262" t="s">
        <v>1379</v>
      </c>
      <c r="G110" s="242"/>
      <c r="H110" s="242" t="s">
        <v>1413</v>
      </c>
      <c r="I110" s="242" t="s">
        <v>1375</v>
      </c>
      <c r="J110" s="242">
        <v>50</v>
      </c>
      <c r="K110" s="254"/>
    </row>
    <row r="111" spans="2:11" s="1" customFormat="1" ht="15" customHeight="1">
      <c r="B111" s="263"/>
      <c r="C111" s="242" t="s">
        <v>1400</v>
      </c>
      <c r="D111" s="242"/>
      <c r="E111" s="242"/>
      <c r="F111" s="262" t="s">
        <v>1379</v>
      </c>
      <c r="G111" s="242"/>
      <c r="H111" s="242" t="s">
        <v>1413</v>
      </c>
      <c r="I111" s="242" t="s">
        <v>1375</v>
      </c>
      <c r="J111" s="242">
        <v>50</v>
      </c>
      <c r="K111" s="254"/>
    </row>
    <row r="112" spans="2:11" s="1" customFormat="1" ht="15" customHeight="1">
      <c r="B112" s="263"/>
      <c r="C112" s="242" t="s">
        <v>1398</v>
      </c>
      <c r="D112" s="242"/>
      <c r="E112" s="242"/>
      <c r="F112" s="262" t="s">
        <v>1379</v>
      </c>
      <c r="G112" s="242"/>
      <c r="H112" s="242" t="s">
        <v>1413</v>
      </c>
      <c r="I112" s="242" t="s">
        <v>1375</v>
      </c>
      <c r="J112" s="242">
        <v>50</v>
      </c>
      <c r="K112" s="254"/>
    </row>
    <row r="113" spans="2:11" s="1" customFormat="1" ht="15" customHeight="1">
      <c r="B113" s="263"/>
      <c r="C113" s="242" t="s">
        <v>55</v>
      </c>
      <c r="D113" s="242"/>
      <c r="E113" s="242"/>
      <c r="F113" s="262" t="s">
        <v>1373</v>
      </c>
      <c r="G113" s="242"/>
      <c r="H113" s="242" t="s">
        <v>1414</v>
      </c>
      <c r="I113" s="242" t="s">
        <v>1375</v>
      </c>
      <c r="J113" s="242">
        <v>20</v>
      </c>
      <c r="K113" s="254"/>
    </row>
    <row r="114" spans="2:11" s="1" customFormat="1" ht="15" customHeight="1">
      <c r="B114" s="263"/>
      <c r="C114" s="242" t="s">
        <v>1415</v>
      </c>
      <c r="D114" s="242"/>
      <c r="E114" s="242"/>
      <c r="F114" s="262" t="s">
        <v>1373</v>
      </c>
      <c r="G114" s="242"/>
      <c r="H114" s="242" t="s">
        <v>1416</v>
      </c>
      <c r="I114" s="242" t="s">
        <v>1375</v>
      </c>
      <c r="J114" s="242">
        <v>120</v>
      </c>
      <c r="K114" s="254"/>
    </row>
    <row r="115" spans="2:11" s="1" customFormat="1" ht="15" customHeight="1">
      <c r="B115" s="263"/>
      <c r="C115" s="242" t="s">
        <v>40</v>
      </c>
      <c r="D115" s="242"/>
      <c r="E115" s="242"/>
      <c r="F115" s="262" t="s">
        <v>1373</v>
      </c>
      <c r="G115" s="242"/>
      <c r="H115" s="242" t="s">
        <v>1417</v>
      </c>
      <c r="I115" s="242" t="s">
        <v>1408</v>
      </c>
      <c r="J115" s="242"/>
      <c r="K115" s="254"/>
    </row>
    <row r="116" spans="2:11" s="1" customFormat="1" ht="15" customHeight="1">
      <c r="B116" s="263"/>
      <c r="C116" s="242" t="s">
        <v>50</v>
      </c>
      <c r="D116" s="242"/>
      <c r="E116" s="242"/>
      <c r="F116" s="262" t="s">
        <v>1373</v>
      </c>
      <c r="G116" s="242"/>
      <c r="H116" s="242" t="s">
        <v>1418</v>
      </c>
      <c r="I116" s="242" t="s">
        <v>1408</v>
      </c>
      <c r="J116" s="242"/>
      <c r="K116" s="254"/>
    </row>
    <row r="117" spans="2:11" s="1" customFormat="1" ht="15" customHeight="1">
      <c r="B117" s="263"/>
      <c r="C117" s="242" t="s">
        <v>59</v>
      </c>
      <c r="D117" s="242"/>
      <c r="E117" s="242"/>
      <c r="F117" s="262" t="s">
        <v>1373</v>
      </c>
      <c r="G117" s="242"/>
      <c r="H117" s="242" t="s">
        <v>1419</v>
      </c>
      <c r="I117" s="242" t="s">
        <v>1420</v>
      </c>
      <c r="J117" s="242"/>
      <c r="K117" s="254"/>
    </row>
    <row r="118" spans="2:11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pans="2:11" s="1" customFormat="1" ht="18.75" customHeight="1">
      <c r="B119" s="273"/>
      <c r="C119" s="239"/>
      <c r="D119" s="239"/>
      <c r="E119" s="239"/>
      <c r="F119" s="274"/>
      <c r="G119" s="239"/>
      <c r="H119" s="239"/>
      <c r="I119" s="239"/>
      <c r="J119" s="239"/>
      <c r="K119" s="273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pans="2:11" s="1" customFormat="1" ht="45" customHeight="1">
      <c r="B122" s="278"/>
      <c r="C122" s="451" t="s">
        <v>1421</v>
      </c>
      <c r="D122" s="451"/>
      <c r="E122" s="451"/>
      <c r="F122" s="451"/>
      <c r="G122" s="451"/>
      <c r="H122" s="451"/>
      <c r="I122" s="451"/>
      <c r="J122" s="451"/>
      <c r="K122" s="279"/>
    </row>
    <row r="123" spans="2:11" s="1" customFormat="1" ht="17.25" customHeight="1">
      <c r="B123" s="280"/>
      <c r="C123" s="255" t="s">
        <v>1367</v>
      </c>
      <c r="D123" s="255"/>
      <c r="E123" s="255"/>
      <c r="F123" s="255" t="s">
        <v>1368</v>
      </c>
      <c r="G123" s="256"/>
      <c r="H123" s="255" t="s">
        <v>56</v>
      </c>
      <c r="I123" s="255" t="s">
        <v>59</v>
      </c>
      <c r="J123" s="255" t="s">
        <v>1369</v>
      </c>
      <c r="K123" s="281"/>
    </row>
    <row r="124" spans="2:11" s="1" customFormat="1" ht="17.25" customHeight="1">
      <c r="B124" s="280"/>
      <c r="C124" s="257" t="s">
        <v>1370</v>
      </c>
      <c r="D124" s="257"/>
      <c r="E124" s="257"/>
      <c r="F124" s="258" t="s">
        <v>1371</v>
      </c>
      <c r="G124" s="259"/>
      <c r="H124" s="257"/>
      <c r="I124" s="257"/>
      <c r="J124" s="257" t="s">
        <v>1372</v>
      </c>
      <c r="K124" s="281"/>
    </row>
    <row r="125" spans="2:11" s="1" customFormat="1" ht="5.25" customHeight="1">
      <c r="B125" s="282"/>
      <c r="C125" s="260"/>
      <c r="D125" s="260"/>
      <c r="E125" s="260"/>
      <c r="F125" s="260"/>
      <c r="G125" s="242"/>
      <c r="H125" s="260"/>
      <c r="I125" s="260"/>
      <c r="J125" s="260"/>
      <c r="K125" s="283"/>
    </row>
    <row r="126" spans="2:11" s="1" customFormat="1" ht="15" customHeight="1">
      <c r="B126" s="282"/>
      <c r="C126" s="242" t="s">
        <v>1376</v>
      </c>
      <c r="D126" s="260"/>
      <c r="E126" s="260"/>
      <c r="F126" s="262" t="s">
        <v>1373</v>
      </c>
      <c r="G126" s="242"/>
      <c r="H126" s="242" t="s">
        <v>1413</v>
      </c>
      <c r="I126" s="242" t="s">
        <v>1375</v>
      </c>
      <c r="J126" s="242">
        <v>120</v>
      </c>
      <c r="K126" s="284"/>
    </row>
    <row r="127" spans="2:11" s="1" customFormat="1" ht="15" customHeight="1">
      <c r="B127" s="282"/>
      <c r="C127" s="242" t="s">
        <v>1422</v>
      </c>
      <c r="D127" s="242"/>
      <c r="E127" s="242"/>
      <c r="F127" s="262" t="s">
        <v>1373</v>
      </c>
      <c r="G127" s="242"/>
      <c r="H127" s="242" t="s">
        <v>1423</v>
      </c>
      <c r="I127" s="242" t="s">
        <v>1375</v>
      </c>
      <c r="J127" s="242" t="s">
        <v>1424</v>
      </c>
      <c r="K127" s="284"/>
    </row>
    <row r="128" spans="2:11" s="1" customFormat="1" ht="15" customHeight="1">
      <c r="B128" s="282"/>
      <c r="C128" s="242" t="s">
        <v>1321</v>
      </c>
      <c r="D128" s="242"/>
      <c r="E128" s="242"/>
      <c r="F128" s="262" t="s">
        <v>1373</v>
      </c>
      <c r="G128" s="242"/>
      <c r="H128" s="242" t="s">
        <v>1425</v>
      </c>
      <c r="I128" s="242" t="s">
        <v>1375</v>
      </c>
      <c r="J128" s="242" t="s">
        <v>1424</v>
      </c>
      <c r="K128" s="284"/>
    </row>
    <row r="129" spans="2:11" s="1" customFormat="1" ht="15" customHeight="1">
      <c r="B129" s="282"/>
      <c r="C129" s="242" t="s">
        <v>1384</v>
      </c>
      <c r="D129" s="242"/>
      <c r="E129" s="242"/>
      <c r="F129" s="262" t="s">
        <v>1379</v>
      </c>
      <c r="G129" s="242"/>
      <c r="H129" s="242" t="s">
        <v>1385</v>
      </c>
      <c r="I129" s="242" t="s">
        <v>1375</v>
      </c>
      <c r="J129" s="242">
        <v>15</v>
      </c>
      <c r="K129" s="284"/>
    </row>
    <row r="130" spans="2:11" s="1" customFormat="1" ht="15" customHeight="1">
      <c r="B130" s="282"/>
      <c r="C130" s="264" t="s">
        <v>1386</v>
      </c>
      <c r="D130" s="264"/>
      <c r="E130" s="264"/>
      <c r="F130" s="265" t="s">
        <v>1379</v>
      </c>
      <c r="G130" s="264"/>
      <c r="H130" s="264" t="s">
        <v>1387</v>
      </c>
      <c r="I130" s="264" t="s">
        <v>1375</v>
      </c>
      <c r="J130" s="264">
        <v>15</v>
      </c>
      <c r="K130" s="284"/>
    </row>
    <row r="131" spans="2:11" s="1" customFormat="1" ht="15" customHeight="1">
      <c r="B131" s="282"/>
      <c r="C131" s="264" t="s">
        <v>1388</v>
      </c>
      <c r="D131" s="264"/>
      <c r="E131" s="264"/>
      <c r="F131" s="265" t="s">
        <v>1379</v>
      </c>
      <c r="G131" s="264"/>
      <c r="H131" s="264" t="s">
        <v>1389</v>
      </c>
      <c r="I131" s="264" t="s">
        <v>1375</v>
      </c>
      <c r="J131" s="264">
        <v>20</v>
      </c>
      <c r="K131" s="284"/>
    </row>
    <row r="132" spans="2:11" s="1" customFormat="1" ht="15" customHeight="1">
      <c r="B132" s="282"/>
      <c r="C132" s="264" t="s">
        <v>1390</v>
      </c>
      <c r="D132" s="264"/>
      <c r="E132" s="264"/>
      <c r="F132" s="265" t="s">
        <v>1379</v>
      </c>
      <c r="G132" s="264"/>
      <c r="H132" s="264" t="s">
        <v>1391</v>
      </c>
      <c r="I132" s="264" t="s">
        <v>1375</v>
      </c>
      <c r="J132" s="264">
        <v>20</v>
      </c>
      <c r="K132" s="284"/>
    </row>
    <row r="133" spans="2:11" s="1" customFormat="1" ht="15" customHeight="1">
      <c r="B133" s="282"/>
      <c r="C133" s="242" t="s">
        <v>1378</v>
      </c>
      <c r="D133" s="242"/>
      <c r="E133" s="242"/>
      <c r="F133" s="262" t="s">
        <v>1379</v>
      </c>
      <c r="G133" s="242"/>
      <c r="H133" s="242" t="s">
        <v>1413</v>
      </c>
      <c r="I133" s="242" t="s">
        <v>1375</v>
      </c>
      <c r="J133" s="242">
        <v>50</v>
      </c>
      <c r="K133" s="284"/>
    </row>
    <row r="134" spans="2:11" s="1" customFormat="1" ht="15" customHeight="1">
      <c r="B134" s="282"/>
      <c r="C134" s="242" t="s">
        <v>1392</v>
      </c>
      <c r="D134" s="242"/>
      <c r="E134" s="242"/>
      <c r="F134" s="262" t="s">
        <v>1379</v>
      </c>
      <c r="G134" s="242"/>
      <c r="H134" s="242" t="s">
        <v>1413</v>
      </c>
      <c r="I134" s="242" t="s">
        <v>1375</v>
      </c>
      <c r="J134" s="242">
        <v>50</v>
      </c>
      <c r="K134" s="284"/>
    </row>
    <row r="135" spans="2:11" s="1" customFormat="1" ht="15" customHeight="1">
      <c r="B135" s="282"/>
      <c r="C135" s="242" t="s">
        <v>1398</v>
      </c>
      <c r="D135" s="242"/>
      <c r="E135" s="242"/>
      <c r="F135" s="262" t="s">
        <v>1379</v>
      </c>
      <c r="G135" s="242"/>
      <c r="H135" s="242" t="s">
        <v>1413</v>
      </c>
      <c r="I135" s="242" t="s">
        <v>1375</v>
      </c>
      <c r="J135" s="242">
        <v>50</v>
      </c>
      <c r="K135" s="284"/>
    </row>
    <row r="136" spans="2:11" s="1" customFormat="1" ht="15" customHeight="1">
      <c r="B136" s="282"/>
      <c r="C136" s="242" t="s">
        <v>1400</v>
      </c>
      <c r="D136" s="242"/>
      <c r="E136" s="242"/>
      <c r="F136" s="262" t="s">
        <v>1379</v>
      </c>
      <c r="G136" s="242"/>
      <c r="H136" s="242" t="s">
        <v>1413</v>
      </c>
      <c r="I136" s="242" t="s">
        <v>1375</v>
      </c>
      <c r="J136" s="242">
        <v>50</v>
      </c>
      <c r="K136" s="284"/>
    </row>
    <row r="137" spans="2:11" s="1" customFormat="1" ht="15" customHeight="1">
      <c r="B137" s="282"/>
      <c r="C137" s="242" t="s">
        <v>1401</v>
      </c>
      <c r="D137" s="242"/>
      <c r="E137" s="242"/>
      <c r="F137" s="262" t="s">
        <v>1379</v>
      </c>
      <c r="G137" s="242"/>
      <c r="H137" s="242" t="s">
        <v>1426</v>
      </c>
      <c r="I137" s="242" t="s">
        <v>1375</v>
      </c>
      <c r="J137" s="242">
        <v>255</v>
      </c>
      <c r="K137" s="284"/>
    </row>
    <row r="138" spans="2:11" s="1" customFormat="1" ht="15" customHeight="1">
      <c r="B138" s="282"/>
      <c r="C138" s="242" t="s">
        <v>1403</v>
      </c>
      <c r="D138" s="242"/>
      <c r="E138" s="242"/>
      <c r="F138" s="262" t="s">
        <v>1373</v>
      </c>
      <c r="G138" s="242"/>
      <c r="H138" s="242" t="s">
        <v>1427</v>
      </c>
      <c r="I138" s="242" t="s">
        <v>1405</v>
      </c>
      <c r="J138" s="242"/>
      <c r="K138" s="284"/>
    </row>
    <row r="139" spans="2:11" s="1" customFormat="1" ht="15" customHeight="1">
      <c r="B139" s="282"/>
      <c r="C139" s="242" t="s">
        <v>1406</v>
      </c>
      <c r="D139" s="242"/>
      <c r="E139" s="242"/>
      <c r="F139" s="262" t="s">
        <v>1373</v>
      </c>
      <c r="G139" s="242"/>
      <c r="H139" s="242" t="s">
        <v>1428</v>
      </c>
      <c r="I139" s="242" t="s">
        <v>1408</v>
      </c>
      <c r="J139" s="242"/>
      <c r="K139" s="284"/>
    </row>
    <row r="140" spans="2:11" s="1" customFormat="1" ht="15" customHeight="1">
      <c r="B140" s="282"/>
      <c r="C140" s="242" t="s">
        <v>1409</v>
      </c>
      <c r="D140" s="242"/>
      <c r="E140" s="242"/>
      <c r="F140" s="262" t="s">
        <v>1373</v>
      </c>
      <c r="G140" s="242"/>
      <c r="H140" s="242" t="s">
        <v>1409</v>
      </c>
      <c r="I140" s="242" t="s">
        <v>1408</v>
      </c>
      <c r="J140" s="242"/>
      <c r="K140" s="284"/>
    </row>
    <row r="141" spans="2:11" s="1" customFormat="1" ht="15" customHeight="1">
      <c r="B141" s="282"/>
      <c r="C141" s="242" t="s">
        <v>40</v>
      </c>
      <c r="D141" s="242"/>
      <c r="E141" s="242"/>
      <c r="F141" s="262" t="s">
        <v>1373</v>
      </c>
      <c r="G141" s="242"/>
      <c r="H141" s="242" t="s">
        <v>1429</v>
      </c>
      <c r="I141" s="242" t="s">
        <v>1408</v>
      </c>
      <c r="J141" s="242"/>
      <c r="K141" s="284"/>
    </row>
    <row r="142" spans="2:11" s="1" customFormat="1" ht="15" customHeight="1">
      <c r="B142" s="282"/>
      <c r="C142" s="242" t="s">
        <v>1430</v>
      </c>
      <c r="D142" s="242"/>
      <c r="E142" s="242"/>
      <c r="F142" s="262" t="s">
        <v>1373</v>
      </c>
      <c r="G142" s="242"/>
      <c r="H142" s="242" t="s">
        <v>1431</v>
      </c>
      <c r="I142" s="242" t="s">
        <v>1408</v>
      </c>
      <c r="J142" s="242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39"/>
      <c r="C144" s="239"/>
      <c r="D144" s="239"/>
      <c r="E144" s="239"/>
      <c r="F144" s="274"/>
      <c r="G144" s="239"/>
      <c r="H144" s="239"/>
      <c r="I144" s="239"/>
      <c r="J144" s="239"/>
      <c r="K144" s="239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450" t="s">
        <v>1432</v>
      </c>
      <c r="D147" s="450"/>
      <c r="E147" s="450"/>
      <c r="F147" s="450"/>
      <c r="G147" s="450"/>
      <c r="H147" s="450"/>
      <c r="I147" s="450"/>
      <c r="J147" s="450"/>
      <c r="K147" s="254"/>
    </row>
    <row r="148" spans="2:11" s="1" customFormat="1" ht="17.25" customHeight="1">
      <c r="B148" s="253"/>
      <c r="C148" s="255" t="s">
        <v>1367</v>
      </c>
      <c r="D148" s="255"/>
      <c r="E148" s="255"/>
      <c r="F148" s="255" t="s">
        <v>1368</v>
      </c>
      <c r="G148" s="256"/>
      <c r="H148" s="255" t="s">
        <v>56</v>
      </c>
      <c r="I148" s="255" t="s">
        <v>59</v>
      </c>
      <c r="J148" s="255" t="s">
        <v>1369</v>
      </c>
      <c r="K148" s="254"/>
    </row>
    <row r="149" spans="2:11" s="1" customFormat="1" ht="17.25" customHeight="1">
      <c r="B149" s="253"/>
      <c r="C149" s="257" t="s">
        <v>1370</v>
      </c>
      <c r="D149" s="257"/>
      <c r="E149" s="257"/>
      <c r="F149" s="258" t="s">
        <v>1371</v>
      </c>
      <c r="G149" s="259"/>
      <c r="H149" s="257"/>
      <c r="I149" s="257"/>
      <c r="J149" s="257" t="s">
        <v>1372</v>
      </c>
      <c r="K149" s="254"/>
    </row>
    <row r="150" spans="2:11" s="1" customFormat="1" ht="5.25" customHeight="1">
      <c r="B150" s="263"/>
      <c r="C150" s="260"/>
      <c r="D150" s="260"/>
      <c r="E150" s="260"/>
      <c r="F150" s="260"/>
      <c r="G150" s="261"/>
      <c r="H150" s="260"/>
      <c r="I150" s="260"/>
      <c r="J150" s="260"/>
      <c r="K150" s="284"/>
    </row>
    <row r="151" spans="2:11" s="1" customFormat="1" ht="15" customHeight="1">
      <c r="B151" s="263"/>
      <c r="C151" s="288" t="s">
        <v>1376</v>
      </c>
      <c r="D151" s="242"/>
      <c r="E151" s="242"/>
      <c r="F151" s="289" t="s">
        <v>1373</v>
      </c>
      <c r="G151" s="242"/>
      <c r="H151" s="288" t="s">
        <v>1413</v>
      </c>
      <c r="I151" s="288" t="s">
        <v>1375</v>
      </c>
      <c r="J151" s="288">
        <v>120</v>
      </c>
      <c r="K151" s="284"/>
    </row>
    <row r="152" spans="2:11" s="1" customFormat="1" ht="15" customHeight="1">
      <c r="B152" s="263"/>
      <c r="C152" s="288" t="s">
        <v>1422</v>
      </c>
      <c r="D152" s="242"/>
      <c r="E152" s="242"/>
      <c r="F152" s="289" t="s">
        <v>1373</v>
      </c>
      <c r="G152" s="242"/>
      <c r="H152" s="288" t="s">
        <v>1433</v>
      </c>
      <c r="I152" s="288" t="s">
        <v>1375</v>
      </c>
      <c r="J152" s="288" t="s">
        <v>1424</v>
      </c>
      <c r="K152" s="284"/>
    </row>
    <row r="153" spans="2:11" s="1" customFormat="1" ht="15" customHeight="1">
      <c r="B153" s="263"/>
      <c r="C153" s="288" t="s">
        <v>1321</v>
      </c>
      <c r="D153" s="242"/>
      <c r="E153" s="242"/>
      <c r="F153" s="289" t="s">
        <v>1373</v>
      </c>
      <c r="G153" s="242"/>
      <c r="H153" s="288" t="s">
        <v>1434</v>
      </c>
      <c r="I153" s="288" t="s">
        <v>1375</v>
      </c>
      <c r="J153" s="288" t="s">
        <v>1424</v>
      </c>
      <c r="K153" s="284"/>
    </row>
    <row r="154" spans="2:11" s="1" customFormat="1" ht="15" customHeight="1">
      <c r="B154" s="263"/>
      <c r="C154" s="288" t="s">
        <v>1378</v>
      </c>
      <c r="D154" s="242"/>
      <c r="E154" s="242"/>
      <c r="F154" s="289" t="s">
        <v>1379</v>
      </c>
      <c r="G154" s="242"/>
      <c r="H154" s="288" t="s">
        <v>1413</v>
      </c>
      <c r="I154" s="288" t="s">
        <v>1375</v>
      </c>
      <c r="J154" s="288">
        <v>50</v>
      </c>
      <c r="K154" s="284"/>
    </row>
    <row r="155" spans="2:11" s="1" customFormat="1" ht="15" customHeight="1">
      <c r="B155" s="263"/>
      <c r="C155" s="288" t="s">
        <v>1381</v>
      </c>
      <c r="D155" s="242"/>
      <c r="E155" s="242"/>
      <c r="F155" s="289" t="s">
        <v>1373</v>
      </c>
      <c r="G155" s="242"/>
      <c r="H155" s="288" t="s">
        <v>1413</v>
      </c>
      <c r="I155" s="288" t="s">
        <v>1383</v>
      </c>
      <c r="J155" s="288"/>
      <c r="K155" s="284"/>
    </row>
    <row r="156" spans="2:11" s="1" customFormat="1" ht="15" customHeight="1">
      <c r="B156" s="263"/>
      <c r="C156" s="288" t="s">
        <v>1392</v>
      </c>
      <c r="D156" s="242"/>
      <c r="E156" s="242"/>
      <c r="F156" s="289" t="s">
        <v>1379</v>
      </c>
      <c r="G156" s="242"/>
      <c r="H156" s="288" t="s">
        <v>1413</v>
      </c>
      <c r="I156" s="288" t="s">
        <v>1375</v>
      </c>
      <c r="J156" s="288">
        <v>50</v>
      </c>
      <c r="K156" s="284"/>
    </row>
    <row r="157" spans="2:11" s="1" customFormat="1" ht="15" customHeight="1">
      <c r="B157" s="263"/>
      <c r="C157" s="288" t="s">
        <v>1400</v>
      </c>
      <c r="D157" s="242"/>
      <c r="E157" s="242"/>
      <c r="F157" s="289" t="s">
        <v>1379</v>
      </c>
      <c r="G157" s="242"/>
      <c r="H157" s="288" t="s">
        <v>1413</v>
      </c>
      <c r="I157" s="288" t="s">
        <v>1375</v>
      </c>
      <c r="J157" s="288">
        <v>50</v>
      </c>
      <c r="K157" s="284"/>
    </row>
    <row r="158" spans="2:11" s="1" customFormat="1" ht="15" customHeight="1">
      <c r="B158" s="263"/>
      <c r="C158" s="288" t="s">
        <v>1398</v>
      </c>
      <c r="D158" s="242"/>
      <c r="E158" s="242"/>
      <c r="F158" s="289" t="s">
        <v>1379</v>
      </c>
      <c r="G158" s="242"/>
      <c r="H158" s="288" t="s">
        <v>1413</v>
      </c>
      <c r="I158" s="288" t="s">
        <v>1375</v>
      </c>
      <c r="J158" s="288">
        <v>50</v>
      </c>
      <c r="K158" s="284"/>
    </row>
    <row r="159" spans="2:11" s="1" customFormat="1" ht="15" customHeight="1">
      <c r="B159" s="263"/>
      <c r="C159" s="288" t="s">
        <v>141</v>
      </c>
      <c r="D159" s="242"/>
      <c r="E159" s="242"/>
      <c r="F159" s="289" t="s">
        <v>1373</v>
      </c>
      <c r="G159" s="242"/>
      <c r="H159" s="288" t="s">
        <v>1435</v>
      </c>
      <c r="I159" s="288" t="s">
        <v>1375</v>
      </c>
      <c r="J159" s="288" t="s">
        <v>1436</v>
      </c>
      <c r="K159" s="284"/>
    </row>
    <row r="160" spans="2:11" s="1" customFormat="1" ht="15" customHeight="1">
      <c r="B160" s="263"/>
      <c r="C160" s="288" t="s">
        <v>1437</v>
      </c>
      <c r="D160" s="242"/>
      <c r="E160" s="242"/>
      <c r="F160" s="289" t="s">
        <v>1373</v>
      </c>
      <c r="G160" s="242"/>
      <c r="H160" s="288" t="s">
        <v>1438</v>
      </c>
      <c r="I160" s="288" t="s">
        <v>1408</v>
      </c>
      <c r="J160" s="288"/>
      <c r="K160" s="284"/>
    </row>
    <row r="161" spans="2:11" s="1" customFormat="1" ht="15" customHeight="1">
      <c r="B161" s="290"/>
      <c r="C161" s="272"/>
      <c r="D161" s="272"/>
      <c r="E161" s="272"/>
      <c r="F161" s="272"/>
      <c r="G161" s="272"/>
      <c r="H161" s="272"/>
      <c r="I161" s="272"/>
      <c r="J161" s="272"/>
      <c r="K161" s="291"/>
    </row>
    <row r="162" spans="2:11" s="1" customFormat="1" ht="18.75" customHeight="1">
      <c r="B162" s="239"/>
      <c r="C162" s="242"/>
      <c r="D162" s="242"/>
      <c r="E162" s="242"/>
      <c r="F162" s="262"/>
      <c r="G162" s="242"/>
      <c r="H162" s="242"/>
      <c r="I162" s="242"/>
      <c r="J162" s="242"/>
      <c r="K162" s="239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451" t="s">
        <v>1439</v>
      </c>
      <c r="D165" s="451"/>
      <c r="E165" s="451"/>
      <c r="F165" s="451"/>
      <c r="G165" s="451"/>
      <c r="H165" s="451"/>
      <c r="I165" s="451"/>
      <c r="J165" s="451"/>
      <c r="K165" s="235"/>
    </row>
    <row r="166" spans="2:11" s="1" customFormat="1" ht="17.25" customHeight="1">
      <c r="B166" s="234"/>
      <c r="C166" s="255" t="s">
        <v>1367</v>
      </c>
      <c r="D166" s="255"/>
      <c r="E166" s="255"/>
      <c r="F166" s="255" t="s">
        <v>1368</v>
      </c>
      <c r="G166" s="292"/>
      <c r="H166" s="293" t="s">
        <v>56</v>
      </c>
      <c r="I166" s="293" t="s">
        <v>59</v>
      </c>
      <c r="J166" s="255" t="s">
        <v>1369</v>
      </c>
      <c r="K166" s="235"/>
    </row>
    <row r="167" spans="2:11" s="1" customFormat="1" ht="17.25" customHeight="1">
      <c r="B167" s="236"/>
      <c r="C167" s="257" t="s">
        <v>1370</v>
      </c>
      <c r="D167" s="257"/>
      <c r="E167" s="257"/>
      <c r="F167" s="258" t="s">
        <v>1371</v>
      </c>
      <c r="G167" s="294"/>
      <c r="H167" s="295"/>
      <c r="I167" s="295"/>
      <c r="J167" s="257" t="s">
        <v>1372</v>
      </c>
      <c r="K167" s="237"/>
    </row>
    <row r="168" spans="2:11" s="1" customFormat="1" ht="5.25" customHeight="1">
      <c r="B168" s="263"/>
      <c r="C168" s="260"/>
      <c r="D168" s="260"/>
      <c r="E168" s="260"/>
      <c r="F168" s="260"/>
      <c r="G168" s="261"/>
      <c r="H168" s="260"/>
      <c r="I168" s="260"/>
      <c r="J168" s="260"/>
      <c r="K168" s="284"/>
    </row>
    <row r="169" spans="2:11" s="1" customFormat="1" ht="15" customHeight="1">
      <c r="B169" s="263"/>
      <c r="C169" s="242" t="s">
        <v>1376</v>
      </c>
      <c r="D169" s="242"/>
      <c r="E169" s="242"/>
      <c r="F169" s="262" t="s">
        <v>1373</v>
      </c>
      <c r="G169" s="242"/>
      <c r="H169" s="242" t="s">
        <v>1413</v>
      </c>
      <c r="I169" s="242" t="s">
        <v>1375</v>
      </c>
      <c r="J169" s="242">
        <v>120</v>
      </c>
      <c r="K169" s="284"/>
    </row>
    <row r="170" spans="2:11" s="1" customFormat="1" ht="15" customHeight="1">
      <c r="B170" s="263"/>
      <c r="C170" s="242" t="s">
        <v>1422</v>
      </c>
      <c r="D170" s="242"/>
      <c r="E170" s="242"/>
      <c r="F170" s="262" t="s">
        <v>1373</v>
      </c>
      <c r="G170" s="242"/>
      <c r="H170" s="242" t="s">
        <v>1423</v>
      </c>
      <c r="I170" s="242" t="s">
        <v>1375</v>
      </c>
      <c r="J170" s="242" t="s">
        <v>1424</v>
      </c>
      <c r="K170" s="284"/>
    </row>
    <row r="171" spans="2:11" s="1" customFormat="1" ht="15" customHeight="1">
      <c r="B171" s="263"/>
      <c r="C171" s="242" t="s">
        <v>1321</v>
      </c>
      <c r="D171" s="242"/>
      <c r="E171" s="242"/>
      <c r="F171" s="262" t="s">
        <v>1373</v>
      </c>
      <c r="G171" s="242"/>
      <c r="H171" s="242" t="s">
        <v>1440</v>
      </c>
      <c r="I171" s="242" t="s">
        <v>1375</v>
      </c>
      <c r="J171" s="242" t="s">
        <v>1424</v>
      </c>
      <c r="K171" s="284"/>
    </row>
    <row r="172" spans="2:11" s="1" customFormat="1" ht="15" customHeight="1">
      <c r="B172" s="263"/>
      <c r="C172" s="242" t="s">
        <v>1378</v>
      </c>
      <c r="D172" s="242"/>
      <c r="E172" s="242"/>
      <c r="F172" s="262" t="s">
        <v>1379</v>
      </c>
      <c r="G172" s="242"/>
      <c r="H172" s="242" t="s">
        <v>1440</v>
      </c>
      <c r="I172" s="242" t="s">
        <v>1375</v>
      </c>
      <c r="J172" s="242">
        <v>50</v>
      </c>
      <c r="K172" s="284"/>
    </row>
    <row r="173" spans="2:11" s="1" customFormat="1" ht="15" customHeight="1">
      <c r="B173" s="263"/>
      <c r="C173" s="242" t="s">
        <v>1381</v>
      </c>
      <c r="D173" s="242"/>
      <c r="E173" s="242"/>
      <c r="F173" s="262" t="s">
        <v>1373</v>
      </c>
      <c r="G173" s="242"/>
      <c r="H173" s="242" t="s">
        <v>1440</v>
      </c>
      <c r="I173" s="242" t="s">
        <v>1383</v>
      </c>
      <c r="J173" s="242"/>
      <c r="K173" s="284"/>
    </row>
    <row r="174" spans="2:11" s="1" customFormat="1" ht="15" customHeight="1">
      <c r="B174" s="263"/>
      <c r="C174" s="242" t="s">
        <v>1392</v>
      </c>
      <c r="D174" s="242"/>
      <c r="E174" s="242"/>
      <c r="F174" s="262" t="s">
        <v>1379</v>
      </c>
      <c r="G174" s="242"/>
      <c r="H174" s="242" t="s">
        <v>1440</v>
      </c>
      <c r="I174" s="242" t="s">
        <v>1375</v>
      </c>
      <c r="J174" s="242">
        <v>50</v>
      </c>
      <c r="K174" s="284"/>
    </row>
    <row r="175" spans="2:11" s="1" customFormat="1" ht="15" customHeight="1">
      <c r="B175" s="263"/>
      <c r="C175" s="242" t="s">
        <v>1400</v>
      </c>
      <c r="D175" s="242"/>
      <c r="E175" s="242"/>
      <c r="F175" s="262" t="s">
        <v>1379</v>
      </c>
      <c r="G175" s="242"/>
      <c r="H175" s="242" t="s">
        <v>1440</v>
      </c>
      <c r="I175" s="242" t="s">
        <v>1375</v>
      </c>
      <c r="J175" s="242">
        <v>50</v>
      </c>
      <c r="K175" s="284"/>
    </row>
    <row r="176" spans="2:11" s="1" customFormat="1" ht="15" customHeight="1">
      <c r="B176" s="263"/>
      <c r="C176" s="242" t="s">
        <v>1398</v>
      </c>
      <c r="D176" s="242"/>
      <c r="E176" s="242"/>
      <c r="F176" s="262" t="s">
        <v>1379</v>
      </c>
      <c r="G176" s="242"/>
      <c r="H176" s="242" t="s">
        <v>1440</v>
      </c>
      <c r="I176" s="242" t="s">
        <v>1375</v>
      </c>
      <c r="J176" s="242">
        <v>50</v>
      </c>
      <c r="K176" s="284"/>
    </row>
    <row r="177" spans="2:11" s="1" customFormat="1" ht="15" customHeight="1">
      <c r="B177" s="263"/>
      <c r="C177" s="242" t="s">
        <v>167</v>
      </c>
      <c r="D177" s="242"/>
      <c r="E177" s="242"/>
      <c r="F177" s="262" t="s">
        <v>1373</v>
      </c>
      <c r="G177" s="242"/>
      <c r="H177" s="242" t="s">
        <v>1441</v>
      </c>
      <c r="I177" s="242" t="s">
        <v>1442</v>
      </c>
      <c r="J177" s="242"/>
      <c r="K177" s="284"/>
    </row>
    <row r="178" spans="2:11" s="1" customFormat="1" ht="15" customHeight="1">
      <c r="B178" s="263"/>
      <c r="C178" s="242" t="s">
        <v>59</v>
      </c>
      <c r="D178" s="242"/>
      <c r="E178" s="242"/>
      <c r="F178" s="262" t="s">
        <v>1373</v>
      </c>
      <c r="G178" s="242"/>
      <c r="H178" s="242" t="s">
        <v>1443</v>
      </c>
      <c r="I178" s="242" t="s">
        <v>1444</v>
      </c>
      <c r="J178" s="242">
        <v>1</v>
      </c>
      <c r="K178" s="284"/>
    </row>
    <row r="179" spans="2:11" s="1" customFormat="1" ht="15" customHeight="1">
      <c r="B179" s="263"/>
      <c r="C179" s="242" t="s">
        <v>55</v>
      </c>
      <c r="D179" s="242"/>
      <c r="E179" s="242"/>
      <c r="F179" s="262" t="s">
        <v>1373</v>
      </c>
      <c r="G179" s="242"/>
      <c r="H179" s="242" t="s">
        <v>1445</v>
      </c>
      <c r="I179" s="242" t="s">
        <v>1375</v>
      </c>
      <c r="J179" s="242">
        <v>20</v>
      </c>
      <c r="K179" s="284"/>
    </row>
    <row r="180" spans="2:11" s="1" customFormat="1" ht="15" customHeight="1">
      <c r="B180" s="263"/>
      <c r="C180" s="242" t="s">
        <v>56</v>
      </c>
      <c r="D180" s="242"/>
      <c r="E180" s="242"/>
      <c r="F180" s="262" t="s">
        <v>1373</v>
      </c>
      <c r="G180" s="242"/>
      <c r="H180" s="242" t="s">
        <v>1446</v>
      </c>
      <c r="I180" s="242" t="s">
        <v>1375</v>
      </c>
      <c r="J180" s="242">
        <v>255</v>
      </c>
      <c r="K180" s="284"/>
    </row>
    <row r="181" spans="2:11" s="1" customFormat="1" ht="15" customHeight="1">
      <c r="B181" s="263"/>
      <c r="C181" s="242" t="s">
        <v>168</v>
      </c>
      <c r="D181" s="242"/>
      <c r="E181" s="242"/>
      <c r="F181" s="262" t="s">
        <v>1373</v>
      </c>
      <c r="G181" s="242"/>
      <c r="H181" s="242" t="s">
        <v>1337</v>
      </c>
      <c r="I181" s="242" t="s">
        <v>1375</v>
      </c>
      <c r="J181" s="242">
        <v>10</v>
      </c>
      <c r="K181" s="284"/>
    </row>
    <row r="182" spans="2:11" s="1" customFormat="1" ht="15" customHeight="1">
      <c r="B182" s="263"/>
      <c r="C182" s="242" t="s">
        <v>169</v>
      </c>
      <c r="D182" s="242"/>
      <c r="E182" s="242"/>
      <c r="F182" s="262" t="s">
        <v>1373</v>
      </c>
      <c r="G182" s="242"/>
      <c r="H182" s="242" t="s">
        <v>1447</v>
      </c>
      <c r="I182" s="242" t="s">
        <v>1408</v>
      </c>
      <c r="J182" s="242"/>
      <c r="K182" s="284"/>
    </row>
    <row r="183" spans="2:11" s="1" customFormat="1" ht="15" customHeight="1">
      <c r="B183" s="263"/>
      <c r="C183" s="242" t="s">
        <v>1448</v>
      </c>
      <c r="D183" s="242"/>
      <c r="E183" s="242"/>
      <c r="F183" s="262" t="s">
        <v>1373</v>
      </c>
      <c r="G183" s="242"/>
      <c r="H183" s="242" t="s">
        <v>1449</v>
      </c>
      <c r="I183" s="242" t="s">
        <v>1408</v>
      </c>
      <c r="J183" s="242"/>
      <c r="K183" s="284"/>
    </row>
    <row r="184" spans="2:11" s="1" customFormat="1" ht="15" customHeight="1">
      <c r="B184" s="263"/>
      <c r="C184" s="242" t="s">
        <v>1437</v>
      </c>
      <c r="D184" s="242"/>
      <c r="E184" s="242"/>
      <c r="F184" s="262" t="s">
        <v>1373</v>
      </c>
      <c r="G184" s="242"/>
      <c r="H184" s="242" t="s">
        <v>1450</v>
      </c>
      <c r="I184" s="242" t="s">
        <v>1408</v>
      </c>
      <c r="J184" s="242"/>
      <c r="K184" s="284"/>
    </row>
    <row r="185" spans="2:11" s="1" customFormat="1" ht="15" customHeight="1">
      <c r="B185" s="263"/>
      <c r="C185" s="242" t="s">
        <v>171</v>
      </c>
      <c r="D185" s="242"/>
      <c r="E185" s="242"/>
      <c r="F185" s="262" t="s">
        <v>1379</v>
      </c>
      <c r="G185" s="242"/>
      <c r="H185" s="242" t="s">
        <v>1451</v>
      </c>
      <c r="I185" s="242" t="s">
        <v>1375</v>
      </c>
      <c r="J185" s="242">
        <v>50</v>
      </c>
      <c r="K185" s="284"/>
    </row>
    <row r="186" spans="2:11" s="1" customFormat="1" ht="15" customHeight="1">
      <c r="B186" s="263"/>
      <c r="C186" s="242" t="s">
        <v>1452</v>
      </c>
      <c r="D186" s="242"/>
      <c r="E186" s="242"/>
      <c r="F186" s="262" t="s">
        <v>1379</v>
      </c>
      <c r="G186" s="242"/>
      <c r="H186" s="242" t="s">
        <v>1453</v>
      </c>
      <c r="I186" s="242" t="s">
        <v>1454</v>
      </c>
      <c r="J186" s="242"/>
      <c r="K186" s="284"/>
    </row>
    <row r="187" spans="2:11" s="1" customFormat="1" ht="15" customHeight="1">
      <c r="B187" s="263"/>
      <c r="C187" s="242" t="s">
        <v>1455</v>
      </c>
      <c r="D187" s="242"/>
      <c r="E187" s="242"/>
      <c r="F187" s="262" t="s">
        <v>1379</v>
      </c>
      <c r="G187" s="242"/>
      <c r="H187" s="242" t="s">
        <v>1456</v>
      </c>
      <c r="I187" s="242" t="s">
        <v>1454</v>
      </c>
      <c r="J187" s="242"/>
      <c r="K187" s="284"/>
    </row>
    <row r="188" spans="2:11" s="1" customFormat="1" ht="15" customHeight="1">
      <c r="B188" s="263"/>
      <c r="C188" s="242" t="s">
        <v>1457</v>
      </c>
      <c r="D188" s="242"/>
      <c r="E188" s="242"/>
      <c r="F188" s="262" t="s">
        <v>1379</v>
      </c>
      <c r="G188" s="242"/>
      <c r="H188" s="242" t="s">
        <v>1458</v>
      </c>
      <c r="I188" s="242" t="s">
        <v>1454</v>
      </c>
      <c r="J188" s="242"/>
      <c r="K188" s="284"/>
    </row>
    <row r="189" spans="2:11" s="1" customFormat="1" ht="15" customHeight="1">
      <c r="B189" s="263"/>
      <c r="C189" s="296" t="s">
        <v>1459</v>
      </c>
      <c r="D189" s="242"/>
      <c r="E189" s="242"/>
      <c r="F189" s="262" t="s">
        <v>1379</v>
      </c>
      <c r="G189" s="242"/>
      <c r="H189" s="242" t="s">
        <v>1460</v>
      </c>
      <c r="I189" s="242" t="s">
        <v>1461</v>
      </c>
      <c r="J189" s="297" t="s">
        <v>1462</v>
      </c>
      <c r="K189" s="284"/>
    </row>
    <row r="190" spans="2:11" s="1" customFormat="1" ht="15" customHeight="1">
      <c r="B190" s="263"/>
      <c r="C190" s="248" t="s">
        <v>44</v>
      </c>
      <c r="D190" s="242"/>
      <c r="E190" s="242"/>
      <c r="F190" s="262" t="s">
        <v>1373</v>
      </c>
      <c r="G190" s="242"/>
      <c r="H190" s="239" t="s">
        <v>1463</v>
      </c>
      <c r="I190" s="242" t="s">
        <v>1464</v>
      </c>
      <c r="J190" s="242"/>
      <c r="K190" s="284"/>
    </row>
    <row r="191" spans="2:11" s="1" customFormat="1" ht="15" customHeight="1">
      <c r="B191" s="263"/>
      <c r="C191" s="248" t="s">
        <v>1465</v>
      </c>
      <c r="D191" s="242"/>
      <c r="E191" s="242"/>
      <c r="F191" s="262" t="s">
        <v>1373</v>
      </c>
      <c r="G191" s="242"/>
      <c r="H191" s="242" t="s">
        <v>1466</v>
      </c>
      <c r="I191" s="242" t="s">
        <v>1408</v>
      </c>
      <c r="J191" s="242"/>
      <c r="K191" s="284"/>
    </row>
    <row r="192" spans="2:11" s="1" customFormat="1" ht="15" customHeight="1">
      <c r="B192" s="263"/>
      <c r="C192" s="248" t="s">
        <v>1467</v>
      </c>
      <c r="D192" s="242"/>
      <c r="E192" s="242"/>
      <c r="F192" s="262" t="s">
        <v>1373</v>
      </c>
      <c r="G192" s="242"/>
      <c r="H192" s="242" t="s">
        <v>1468</v>
      </c>
      <c r="I192" s="242" t="s">
        <v>1408</v>
      </c>
      <c r="J192" s="242"/>
      <c r="K192" s="284"/>
    </row>
    <row r="193" spans="2:11" s="1" customFormat="1" ht="15" customHeight="1">
      <c r="B193" s="263"/>
      <c r="C193" s="248" t="s">
        <v>1469</v>
      </c>
      <c r="D193" s="242"/>
      <c r="E193" s="242"/>
      <c r="F193" s="262" t="s">
        <v>1379</v>
      </c>
      <c r="G193" s="242"/>
      <c r="H193" s="242" t="s">
        <v>1470</v>
      </c>
      <c r="I193" s="242" t="s">
        <v>1408</v>
      </c>
      <c r="J193" s="242"/>
      <c r="K193" s="284"/>
    </row>
    <row r="194" spans="2:11" s="1" customFormat="1" ht="15" customHeight="1">
      <c r="B194" s="290"/>
      <c r="C194" s="298"/>
      <c r="D194" s="272"/>
      <c r="E194" s="272"/>
      <c r="F194" s="272"/>
      <c r="G194" s="272"/>
      <c r="H194" s="272"/>
      <c r="I194" s="272"/>
      <c r="J194" s="272"/>
      <c r="K194" s="291"/>
    </row>
    <row r="195" spans="2:11" s="1" customFormat="1" ht="18.75" customHeight="1">
      <c r="B195" s="239"/>
      <c r="C195" s="242"/>
      <c r="D195" s="242"/>
      <c r="E195" s="242"/>
      <c r="F195" s="262"/>
      <c r="G195" s="242"/>
      <c r="H195" s="242"/>
      <c r="I195" s="242"/>
      <c r="J195" s="242"/>
      <c r="K195" s="239"/>
    </row>
    <row r="196" spans="2:11" s="1" customFormat="1" ht="18.75" customHeight="1">
      <c r="B196" s="239"/>
      <c r="C196" s="242"/>
      <c r="D196" s="242"/>
      <c r="E196" s="242"/>
      <c r="F196" s="262"/>
      <c r="G196" s="242"/>
      <c r="H196" s="242"/>
      <c r="I196" s="242"/>
      <c r="J196" s="242"/>
      <c r="K196" s="239"/>
    </row>
    <row r="197" spans="2:11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pans="2:11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pans="2:11" s="1" customFormat="1" ht="21">
      <c r="B199" s="234"/>
      <c r="C199" s="451" t="s">
        <v>1471</v>
      </c>
      <c r="D199" s="451"/>
      <c r="E199" s="451"/>
      <c r="F199" s="451"/>
      <c r="G199" s="451"/>
      <c r="H199" s="451"/>
      <c r="I199" s="451"/>
      <c r="J199" s="451"/>
      <c r="K199" s="235"/>
    </row>
    <row r="200" spans="2:11" s="1" customFormat="1" ht="25.5" customHeight="1">
      <c r="B200" s="234"/>
      <c r="C200" s="299" t="s">
        <v>1472</v>
      </c>
      <c r="D200" s="299"/>
      <c r="E200" s="299"/>
      <c r="F200" s="299" t="s">
        <v>1473</v>
      </c>
      <c r="G200" s="300"/>
      <c r="H200" s="452" t="s">
        <v>1474</v>
      </c>
      <c r="I200" s="452"/>
      <c r="J200" s="452"/>
      <c r="K200" s="235"/>
    </row>
    <row r="201" spans="2:11" s="1" customFormat="1" ht="5.25" customHeight="1">
      <c r="B201" s="263"/>
      <c r="C201" s="260"/>
      <c r="D201" s="260"/>
      <c r="E201" s="260"/>
      <c r="F201" s="260"/>
      <c r="G201" s="242"/>
      <c r="H201" s="260"/>
      <c r="I201" s="260"/>
      <c r="J201" s="260"/>
      <c r="K201" s="284"/>
    </row>
    <row r="202" spans="2:11" s="1" customFormat="1" ht="15" customHeight="1">
      <c r="B202" s="263"/>
      <c r="C202" s="242" t="s">
        <v>1464</v>
      </c>
      <c r="D202" s="242"/>
      <c r="E202" s="242"/>
      <c r="F202" s="262" t="s">
        <v>45</v>
      </c>
      <c r="G202" s="242"/>
      <c r="H202" s="453" t="s">
        <v>1475</v>
      </c>
      <c r="I202" s="453"/>
      <c r="J202" s="453"/>
      <c r="K202" s="284"/>
    </row>
    <row r="203" spans="2:11" s="1" customFormat="1" ht="15" customHeight="1">
      <c r="B203" s="263"/>
      <c r="C203" s="269"/>
      <c r="D203" s="242"/>
      <c r="E203" s="242"/>
      <c r="F203" s="262" t="s">
        <v>46</v>
      </c>
      <c r="G203" s="242"/>
      <c r="H203" s="453" t="s">
        <v>1476</v>
      </c>
      <c r="I203" s="453"/>
      <c r="J203" s="453"/>
      <c r="K203" s="284"/>
    </row>
    <row r="204" spans="2:11" s="1" customFormat="1" ht="15" customHeight="1">
      <c r="B204" s="263"/>
      <c r="C204" s="269"/>
      <c r="D204" s="242"/>
      <c r="E204" s="242"/>
      <c r="F204" s="262" t="s">
        <v>49</v>
      </c>
      <c r="G204" s="242"/>
      <c r="H204" s="453" t="s">
        <v>1477</v>
      </c>
      <c r="I204" s="453"/>
      <c r="J204" s="453"/>
      <c r="K204" s="284"/>
    </row>
    <row r="205" spans="2:11" s="1" customFormat="1" ht="15" customHeight="1">
      <c r="B205" s="263"/>
      <c r="C205" s="242"/>
      <c r="D205" s="242"/>
      <c r="E205" s="242"/>
      <c r="F205" s="262" t="s">
        <v>47</v>
      </c>
      <c r="G205" s="242"/>
      <c r="H205" s="453" t="s">
        <v>1478</v>
      </c>
      <c r="I205" s="453"/>
      <c r="J205" s="453"/>
      <c r="K205" s="284"/>
    </row>
    <row r="206" spans="2:11" s="1" customFormat="1" ht="15" customHeight="1">
      <c r="B206" s="263"/>
      <c r="C206" s="242"/>
      <c r="D206" s="242"/>
      <c r="E206" s="242"/>
      <c r="F206" s="262" t="s">
        <v>48</v>
      </c>
      <c r="G206" s="242"/>
      <c r="H206" s="453" t="s">
        <v>1479</v>
      </c>
      <c r="I206" s="453"/>
      <c r="J206" s="453"/>
      <c r="K206" s="284"/>
    </row>
    <row r="207" spans="2:11" s="1" customFormat="1" ht="15" customHeight="1">
      <c r="B207" s="263"/>
      <c r="C207" s="242"/>
      <c r="D207" s="242"/>
      <c r="E207" s="242"/>
      <c r="F207" s="262"/>
      <c r="G207" s="242"/>
      <c r="H207" s="242"/>
      <c r="I207" s="242"/>
      <c r="J207" s="242"/>
      <c r="K207" s="284"/>
    </row>
    <row r="208" spans="2:11" s="1" customFormat="1" ht="15" customHeight="1">
      <c r="B208" s="263"/>
      <c r="C208" s="242" t="s">
        <v>1420</v>
      </c>
      <c r="D208" s="242"/>
      <c r="E208" s="242"/>
      <c r="F208" s="262" t="s">
        <v>81</v>
      </c>
      <c r="G208" s="242"/>
      <c r="H208" s="453" t="s">
        <v>1480</v>
      </c>
      <c r="I208" s="453"/>
      <c r="J208" s="453"/>
      <c r="K208" s="284"/>
    </row>
    <row r="209" spans="2:11" s="1" customFormat="1" ht="15" customHeight="1">
      <c r="B209" s="263"/>
      <c r="C209" s="269"/>
      <c r="D209" s="242"/>
      <c r="E209" s="242"/>
      <c r="F209" s="262" t="s">
        <v>1316</v>
      </c>
      <c r="G209" s="242"/>
      <c r="H209" s="453" t="s">
        <v>1317</v>
      </c>
      <c r="I209" s="453"/>
      <c r="J209" s="453"/>
      <c r="K209" s="284"/>
    </row>
    <row r="210" spans="2:11" s="1" customFormat="1" ht="15" customHeight="1">
      <c r="B210" s="263"/>
      <c r="C210" s="242"/>
      <c r="D210" s="242"/>
      <c r="E210" s="242"/>
      <c r="F210" s="262" t="s">
        <v>1314</v>
      </c>
      <c r="G210" s="242"/>
      <c r="H210" s="453" t="s">
        <v>1481</v>
      </c>
      <c r="I210" s="453"/>
      <c r="J210" s="453"/>
      <c r="K210" s="284"/>
    </row>
    <row r="211" spans="2:11" s="1" customFormat="1" ht="15" customHeight="1">
      <c r="B211" s="301"/>
      <c r="C211" s="269"/>
      <c r="D211" s="269"/>
      <c r="E211" s="269"/>
      <c r="F211" s="262" t="s">
        <v>1318</v>
      </c>
      <c r="G211" s="248"/>
      <c r="H211" s="454" t="s">
        <v>1319</v>
      </c>
      <c r="I211" s="454"/>
      <c r="J211" s="454"/>
      <c r="K211" s="302"/>
    </row>
    <row r="212" spans="2:11" s="1" customFormat="1" ht="15" customHeight="1">
      <c r="B212" s="301"/>
      <c r="C212" s="269"/>
      <c r="D212" s="269"/>
      <c r="E212" s="269"/>
      <c r="F212" s="262" t="s">
        <v>1191</v>
      </c>
      <c r="G212" s="248"/>
      <c r="H212" s="454" t="s">
        <v>1482</v>
      </c>
      <c r="I212" s="454"/>
      <c r="J212" s="454"/>
      <c r="K212" s="302"/>
    </row>
    <row r="213" spans="2:11" s="1" customFormat="1" ht="15" customHeight="1">
      <c r="B213" s="301"/>
      <c r="C213" s="269"/>
      <c r="D213" s="269"/>
      <c r="E213" s="269"/>
      <c r="F213" s="303"/>
      <c r="G213" s="248"/>
      <c r="H213" s="304"/>
      <c r="I213" s="304"/>
      <c r="J213" s="304"/>
      <c r="K213" s="302"/>
    </row>
    <row r="214" spans="2:11" s="1" customFormat="1" ht="15" customHeight="1">
      <c r="B214" s="301"/>
      <c r="C214" s="242" t="s">
        <v>1444</v>
      </c>
      <c r="D214" s="269"/>
      <c r="E214" s="269"/>
      <c r="F214" s="262">
        <v>1</v>
      </c>
      <c r="G214" s="248"/>
      <c r="H214" s="454" t="s">
        <v>1483</v>
      </c>
      <c r="I214" s="454"/>
      <c r="J214" s="454"/>
      <c r="K214" s="302"/>
    </row>
    <row r="215" spans="2:11" s="1" customFormat="1" ht="15" customHeight="1">
      <c r="B215" s="301"/>
      <c r="C215" s="269"/>
      <c r="D215" s="269"/>
      <c r="E215" s="269"/>
      <c r="F215" s="262">
        <v>2</v>
      </c>
      <c r="G215" s="248"/>
      <c r="H215" s="454" t="s">
        <v>1484</v>
      </c>
      <c r="I215" s="454"/>
      <c r="J215" s="454"/>
      <c r="K215" s="302"/>
    </row>
    <row r="216" spans="2:11" s="1" customFormat="1" ht="15" customHeight="1">
      <c r="B216" s="301"/>
      <c r="C216" s="269"/>
      <c r="D216" s="269"/>
      <c r="E216" s="269"/>
      <c r="F216" s="262">
        <v>3</v>
      </c>
      <c r="G216" s="248"/>
      <c r="H216" s="454" t="s">
        <v>1485</v>
      </c>
      <c r="I216" s="454"/>
      <c r="J216" s="454"/>
      <c r="K216" s="302"/>
    </row>
    <row r="217" spans="2:11" s="1" customFormat="1" ht="15" customHeight="1">
      <c r="B217" s="301"/>
      <c r="C217" s="269"/>
      <c r="D217" s="269"/>
      <c r="E217" s="269"/>
      <c r="F217" s="262">
        <v>4</v>
      </c>
      <c r="G217" s="248"/>
      <c r="H217" s="454" t="s">
        <v>1486</v>
      </c>
      <c r="I217" s="454"/>
      <c r="J217" s="454"/>
      <c r="K217" s="302"/>
    </row>
    <row r="218" spans="2:11" s="1" customFormat="1" ht="12.75" customHeight="1">
      <c r="B218" s="305"/>
      <c r="C218" s="306"/>
      <c r="D218" s="306"/>
      <c r="E218" s="306"/>
      <c r="F218" s="306"/>
      <c r="G218" s="306"/>
      <c r="H218" s="306"/>
      <c r="I218" s="306"/>
      <c r="J218" s="306"/>
      <c r="K218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87"/>
  <sheetViews>
    <sheetView showGridLines="0" workbookViewId="0">
      <selection activeCell="E91" sqref="E91:J9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0"/>
      <c r="L2" s="432" t="s">
        <v>6</v>
      </c>
      <c r="M2" s="433"/>
      <c r="N2" s="433"/>
      <c r="O2" s="433"/>
      <c r="P2" s="433"/>
      <c r="Q2" s="433"/>
      <c r="R2" s="433"/>
      <c r="S2" s="433"/>
      <c r="T2" s="433"/>
      <c r="U2" s="433"/>
      <c r="V2" s="433"/>
      <c r="AT2" s="19" t="s">
        <v>83</v>
      </c>
      <c r="AZ2" s="91" t="s">
        <v>97</v>
      </c>
      <c r="BA2" s="91" t="s">
        <v>3</v>
      </c>
      <c r="BB2" s="91" t="s">
        <v>3</v>
      </c>
      <c r="BC2" s="91" t="s">
        <v>98</v>
      </c>
      <c r="BD2" s="91" t="s">
        <v>84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84</v>
      </c>
      <c r="AZ3" s="91" t="s">
        <v>99</v>
      </c>
      <c r="BA3" s="91" t="s">
        <v>3</v>
      </c>
      <c r="BB3" s="91" t="s">
        <v>3</v>
      </c>
      <c r="BC3" s="91" t="s">
        <v>100</v>
      </c>
      <c r="BD3" s="91" t="s">
        <v>84</v>
      </c>
    </row>
    <row r="4" spans="1:56" s="1" customFormat="1" ht="24.95" customHeight="1">
      <c r="B4" s="22"/>
      <c r="D4" s="23" t="s">
        <v>101</v>
      </c>
      <c r="I4" s="90"/>
      <c r="L4" s="22"/>
      <c r="M4" s="93" t="s">
        <v>11</v>
      </c>
      <c r="AT4" s="19" t="s">
        <v>4</v>
      </c>
      <c r="AZ4" s="91" t="s">
        <v>102</v>
      </c>
      <c r="BA4" s="91" t="s">
        <v>3</v>
      </c>
      <c r="BB4" s="91" t="s">
        <v>3</v>
      </c>
      <c r="BC4" s="91" t="s">
        <v>103</v>
      </c>
      <c r="BD4" s="91" t="s">
        <v>84</v>
      </c>
    </row>
    <row r="5" spans="1:56" s="1" customFormat="1" ht="6.95" customHeight="1">
      <c r="B5" s="22"/>
      <c r="I5" s="90"/>
      <c r="L5" s="22"/>
      <c r="AZ5" s="91" t="s">
        <v>104</v>
      </c>
      <c r="BA5" s="91" t="s">
        <v>3</v>
      </c>
      <c r="BB5" s="91" t="s">
        <v>3</v>
      </c>
      <c r="BC5" s="91" t="s">
        <v>105</v>
      </c>
      <c r="BD5" s="91" t="s">
        <v>84</v>
      </c>
    </row>
    <row r="6" spans="1:56" s="1" customFormat="1" ht="12" customHeight="1">
      <c r="B6" s="22"/>
      <c r="D6" s="29" t="s">
        <v>17</v>
      </c>
      <c r="I6" s="90"/>
      <c r="L6" s="22"/>
      <c r="AZ6" s="91" t="s">
        <v>106</v>
      </c>
      <c r="BA6" s="91" t="s">
        <v>3</v>
      </c>
      <c r="BB6" s="91" t="s">
        <v>3</v>
      </c>
      <c r="BC6" s="91" t="s">
        <v>100</v>
      </c>
      <c r="BD6" s="91" t="s">
        <v>84</v>
      </c>
    </row>
    <row r="7" spans="1:56" s="1" customFormat="1" ht="24" customHeight="1">
      <c r="B7" s="22"/>
      <c r="E7" s="447" t="str">
        <f>'Rekapitulace stavby'!K6</f>
        <v>Praha Holešovice OŘ Praha - oprava - Oprava východního křídla odbavovací haly žst. Praha Holešovice</v>
      </c>
      <c r="F7" s="447"/>
      <c r="G7" s="447"/>
      <c r="H7" s="447"/>
      <c r="I7" s="447"/>
      <c r="J7" s="447"/>
      <c r="L7" s="22"/>
      <c r="AZ7" s="91" t="s">
        <v>107</v>
      </c>
      <c r="BA7" s="91" t="s">
        <v>3</v>
      </c>
      <c r="BB7" s="91" t="s">
        <v>3</v>
      </c>
      <c r="BC7" s="91" t="s">
        <v>103</v>
      </c>
      <c r="BD7" s="91" t="s">
        <v>84</v>
      </c>
    </row>
    <row r="8" spans="1:56" s="2" customFormat="1" ht="12" customHeight="1">
      <c r="A8" s="34"/>
      <c r="B8" s="35"/>
      <c r="C8" s="34"/>
      <c r="D8" s="29" t="s">
        <v>108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91" t="s">
        <v>109</v>
      </c>
      <c r="BA8" s="91" t="s">
        <v>3</v>
      </c>
      <c r="BB8" s="91" t="s">
        <v>3</v>
      </c>
      <c r="BC8" s="91" t="s">
        <v>110</v>
      </c>
      <c r="BD8" s="91" t="s">
        <v>84</v>
      </c>
    </row>
    <row r="9" spans="1:56" s="2" customFormat="1" ht="16.5" customHeight="1">
      <c r="A9" s="34"/>
      <c r="B9" s="35"/>
      <c r="C9" s="34"/>
      <c r="D9" s="34"/>
      <c r="E9" s="426" t="s">
        <v>111</v>
      </c>
      <c r="F9" s="446"/>
      <c r="G9" s="446"/>
      <c r="H9" s="446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1" t="s">
        <v>112</v>
      </c>
      <c r="BA9" s="91" t="s">
        <v>3</v>
      </c>
      <c r="BB9" s="91" t="s">
        <v>3</v>
      </c>
      <c r="BC9" s="91" t="s">
        <v>113</v>
      </c>
      <c r="BD9" s="91" t="s">
        <v>84</v>
      </c>
    </row>
    <row r="10" spans="1:56" s="2" customFormat="1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91" t="s">
        <v>114</v>
      </c>
      <c r="BA10" s="91" t="s">
        <v>3</v>
      </c>
      <c r="BB10" s="91" t="s">
        <v>3</v>
      </c>
      <c r="BC10" s="91" t="s">
        <v>115</v>
      </c>
      <c r="BD10" s="91" t="s">
        <v>84</v>
      </c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91" t="s">
        <v>116</v>
      </c>
      <c r="BA11" s="91" t="s">
        <v>3</v>
      </c>
      <c r="BB11" s="91" t="s">
        <v>3</v>
      </c>
      <c r="BC11" s="91" t="s">
        <v>117</v>
      </c>
      <c r="BD11" s="91" t="s">
        <v>84</v>
      </c>
    </row>
    <row r="12" spans="1:5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91" t="s">
        <v>118</v>
      </c>
      <c r="BA12" s="91" t="s">
        <v>3</v>
      </c>
      <c r="BB12" s="91" t="s">
        <v>3</v>
      </c>
      <c r="BC12" s="91" t="s">
        <v>117</v>
      </c>
      <c r="BD12" s="91" t="s">
        <v>84</v>
      </c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91" t="s">
        <v>119</v>
      </c>
      <c r="BA13" s="91" t="s">
        <v>3</v>
      </c>
      <c r="BB13" s="91" t="s">
        <v>3</v>
      </c>
      <c r="BC13" s="91" t="s">
        <v>120</v>
      </c>
      <c r="BD13" s="91" t="s">
        <v>84</v>
      </c>
    </row>
    <row r="14" spans="1:5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91" t="s">
        <v>121</v>
      </c>
      <c r="BA14" s="91" t="s">
        <v>3</v>
      </c>
      <c r="BB14" s="91" t="s">
        <v>3</v>
      </c>
      <c r="BC14" s="91" t="s">
        <v>122</v>
      </c>
      <c r="BD14" s="91" t="s">
        <v>84</v>
      </c>
    </row>
    <row r="15" spans="1:56" s="2" customFormat="1" ht="18" customHeight="1">
      <c r="A15" s="34"/>
      <c r="B15" s="35"/>
      <c r="C15" s="34"/>
      <c r="D15" s="34"/>
      <c r="E15" s="27" t="s">
        <v>1780</v>
      </c>
      <c r="F15" s="34"/>
      <c r="G15" s="34"/>
      <c r="H15" s="34"/>
      <c r="I15" s="96" t="s">
        <v>28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91" t="s">
        <v>123</v>
      </c>
      <c r="BA15" s="91" t="s">
        <v>3</v>
      </c>
      <c r="BB15" s="91" t="s">
        <v>3</v>
      </c>
      <c r="BC15" s="91" t="s">
        <v>124</v>
      </c>
      <c r="BD15" s="91" t="s">
        <v>84</v>
      </c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91" t="s">
        <v>125</v>
      </c>
      <c r="BA16" s="91" t="s">
        <v>3</v>
      </c>
      <c r="BB16" s="91" t="s">
        <v>3</v>
      </c>
      <c r="BC16" s="91" t="s">
        <v>100</v>
      </c>
      <c r="BD16" s="91" t="s">
        <v>84</v>
      </c>
    </row>
    <row r="17" spans="1:56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91" t="s">
        <v>126</v>
      </c>
      <c r="BA17" s="91" t="s">
        <v>3</v>
      </c>
      <c r="BB17" s="91" t="s">
        <v>3</v>
      </c>
      <c r="BC17" s="91" t="s">
        <v>103</v>
      </c>
      <c r="BD17" s="91" t="s">
        <v>84</v>
      </c>
    </row>
    <row r="18" spans="1:56" s="2" customFormat="1" ht="18" customHeight="1">
      <c r="A18" s="34"/>
      <c r="B18" s="35"/>
      <c r="C18" s="34"/>
      <c r="D18" s="34"/>
      <c r="E18" s="449" t="str">
        <f>'Rekapitulace stavby'!E14</f>
        <v>Vyplň údaj</v>
      </c>
      <c r="F18" s="441"/>
      <c r="G18" s="441"/>
      <c r="H18" s="441"/>
      <c r="I18" s="96" t="s">
        <v>28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91" t="s">
        <v>127</v>
      </c>
      <c r="BA18" s="91" t="s">
        <v>3</v>
      </c>
      <c r="BB18" s="91" t="s">
        <v>3</v>
      </c>
      <c r="BC18" s="91" t="s">
        <v>128</v>
      </c>
      <c r="BD18" s="91" t="s">
        <v>84</v>
      </c>
    </row>
    <row r="19" spans="1:56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91" t="s">
        <v>129</v>
      </c>
      <c r="BA19" s="91" t="s">
        <v>3</v>
      </c>
      <c r="BB19" s="91" t="s">
        <v>3</v>
      </c>
      <c r="BC19" s="91" t="s">
        <v>130</v>
      </c>
      <c r="BD19" s="91" t="s">
        <v>84</v>
      </c>
    </row>
    <row r="20" spans="1:56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96" t="s">
        <v>27</v>
      </c>
      <c r="J20" s="27" t="s">
        <v>32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91" t="s">
        <v>131</v>
      </c>
      <c r="BA20" s="91" t="s">
        <v>3</v>
      </c>
      <c r="BB20" s="91" t="s">
        <v>3</v>
      </c>
      <c r="BC20" s="91" t="s">
        <v>132</v>
      </c>
      <c r="BD20" s="91" t="s">
        <v>84</v>
      </c>
    </row>
    <row r="21" spans="1:56" s="2" customFormat="1" ht="18" customHeight="1">
      <c r="A21" s="34"/>
      <c r="B21" s="35"/>
      <c r="C21" s="34"/>
      <c r="D21" s="34"/>
      <c r="E21" s="27" t="s">
        <v>33</v>
      </c>
      <c r="F21" s="34"/>
      <c r="G21" s="34"/>
      <c r="H21" s="34"/>
      <c r="I21" s="96" t="s">
        <v>28</v>
      </c>
      <c r="J21" s="27" t="s">
        <v>34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91" t="s">
        <v>133</v>
      </c>
      <c r="BA21" s="91" t="s">
        <v>3</v>
      </c>
      <c r="BB21" s="91" t="s">
        <v>3</v>
      </c>
      <c r="BC21" s="91" t="s">
        <v>134</v>
      </c>
      <c r="BD21" s="91" t="s">
        <v>84</v>
      </c>
    </row>
    <row r="22" spans="1:56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91" t="s">
        <v>135</v>
      </c>
      <c r="BA22" s="91" t="s">
        <v>3</v>
      </c>
      <c r="BB22" s="91" t="s">
        <v>3</v>
      </c>
      <c r="BC22" s="91" t="s">
        <v>136</v>
      </c>
      <c r="BD22" s="91" t="s">
        <v>84</v>
      </c>
    </row>
    <row r="23" spans="1:56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91" t="s">
        <v>137</v>
      </c>
      <c r="BA23" s="91" t="s">
        <v>3</v>
      </c>
      <c r="BB23" s="91" t="s">
        <v>3</v>
      </c>
      <c r="BC23" s="91" t="s">
        <v>138</v>
      </c>
      <c r="BD23" s="91" t="s">
        <v>84</v>
      </c>
    </row>
    <row r="24" spans="1:56" s="2" customFormat="1" ht="18" customHeight="1">
      <c r="A24" s="34"/>
      <c r="B24" s="35"/>
      <c r="C24" s="34"/>
      <c r="D24" s="34"/>
      <c r="E24" s="27" t="s">
        <v>37</v>
      </c>
      <c r="F24" s="34"/>
      <c r="G24" s="34"/>
      <c r="H24" s="34"/>
      <c r="I24" s="96" t="s">
        <v>28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91" t="s">
        <v>139</v>
      </c>
      <c r="BA24" s="91" t="s">
        <v>3</v>
      </c>
      <c r="BB24" s="91" t="s">
        <v>3</v>
      </c>
      <c r="BC24" s="91" t="s">
        <v>100</v>
      </c>
      <c r="BD24" s="91" t="s">
        <v>84</v>
      </c>
    </row>
    <row r="25" spans="1:56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5"/>
      <c r="C26" s="34"/>
      <c r="D26" s="29" t="s">
        <v>38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97"/>
      <c r="B27" s="98"/>
      <c r="C27" s="97"/>
      <c r="D27" s="97"/>
      <c r="E27" s="445" t="s">
        <v>3</v>
      </c>
      <c r="F27" s="445"/>
      <c r="G27" s="445"/>
      <c r="H27" s="445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56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5"/>
      <c r="C30" s="34"/>
      <c r="D30" s="102" t="s">
        <v>40</v>
      </c>
      <c r="E30" s="34"/>
      <c r="F30" s="34"/>
      <c r="G30" s="34"/>
      <c r="H30" s="34"/>
      <c r="I30" s="94"/>
      <c r="J30" s="68">
        <f>ROUND(J101,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5"/>
      <c r="C32" s="34"/>
      <c r="D32" s="34"/>
      <c r="E32" s="34"/>
      <c r="F32" s="38" t="s">
        <v>42</v>
      </c>
      <c r="G32" s="34"/>
      <c r="H32" s="34"/>
      <c r="I32" s="103" t="s">
        <v>41</v>
      </c>
      <c r="J32" s="38" t="s">
        <v>43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44</v>
      </c>
      <c r="E33" s="29" t="s">
        <v>45</v>
      </c>
      <c r="F33" s="105">
        <f>ROUND((SUM(BE101:BE686)),  2)</f>
        <v>0</v>
      </c>
      <c r="G33" s="34"/>
      <c r="H33" s="34"/>
      <c r="I33" s="106">
        <v>0.21</v>
      </c>
      <c r="J33" s="105">
        <f>ROUND(((SUM(BE101:BE686))*I33),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46</v>
      </c>
      <c r="F34" s="105">
        <f>ROUND((SUM(BF101:BF686)),  2)</f>
        <v>0</v>
      </c>
      <c r="G34" s="34"/>
      <c r="H34" s="34"/>
      <c r="I34" s="106">
        <v>0.15</v>
      </c>
      <c r="J34" s="105">
        <f>ROUND(((SUM(BF101:BF686))*I34),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47</v>
      </c>
      <c r="F35" s="105">
        <f>ROUND((SUM(BG101:BG686)),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48</v>
      </c>
      <c r="F36" s="105">
        <f>ROUND((SUM(BH101:BH686)),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5">
        <f>ROUND((SUM(BI101:BI686)),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50</v>
      </c>
      <c r="E39" s="57"/>
      <c r="F39" s="57"/>
      <c r="G39" s="109" t="s">
        <v>51</v>
      </c>
      <c r="H39" s="110" t="s">
        <v>52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140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447" t="str">
        <f>E7</f>
        <v>Praha Holešovice OŘ Praha - oprava - Oprava východního křídla odbavovací haly žst. Praha Holešovice</v>
      </c>
      <c r="F48" s="447"/>
      <c r="G48" s="447"/>
      <c r="H48" s="447"/>
      <c r="I48" s="447"/>
      <c r="J48" s="447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108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426" t="str">
        <f>E9</f>
        <v>01 - Stavebně technická část</v>
      </c>
      <c r="F50" s="446"/>
      <c r="G50" s="446"/>
      <c r="H50" s="446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26</v>
      </c>
      <c r="D54" s="34"/>
      <c r="E54" s="34"/>
      <c r="F54" s="27" t="str">
        <f>E15</f>
        <v>Správa železnic, státní organizace</v>
      </c>
      <c r="G54" s="34"/>
      <c r="H54" s="34"/>
      <c r="I54" s="96" t="s">
        <v>31</v>
      </c>
      <c r="J54" s="32" t="str">
        <f>E21</f>
        <v>PRODIN, a.s.,Jiráskova 169,Pardubice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96" t="s">
        <v>36</v>
      </c>
      <c r="J55" s="32" t="str">
        <f>E24</f>
        <v>Ing.Alena Zahradníková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141</v>
      </c>
      <c r="D57" s="107"/>
      <c r="E57" s="107"/>
      <c r="F57" s="107"/>
      <c r="G57" s="107"/>
      <c r="H57" s="107"/>
      <c r="I57" s="117"/>
      <c r="J57" s="118" t="s">
        <v>142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72</v>
      </c>
      <c r="D59" s="34"/>
      <c r="E59" s="34"/>
      <c r="F59" s="34"/>
      <c r="G59" s="34"/>
      <c r="H59" s="34"/>
      <c r="I59" s="94"/>
      <c r="J59" s="68">
        <f>J101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143</v>
      </c>
    </row>
    <row r="60" spans="1:47" s="9" customFormat="1" ht="24.95" customHeight="1">
      <c r="B60" s="120"/>
      <c r="D60" s="121" t="s">
        <v>144</v>
      </c>
      <c r="E60" s="122"/>
      <c r="F60" s="122"/>
      <c r="G60" s="122"/>
      <c r="H60" s="122"/>
      <c r="I60" s="123"/>
      <c r="J60" s="124">
        <f>J102</f>
        <v>0</v>
      </c>
      <c r="L60" s="120"/>
    </row>
    <row r="61" spans="1:47" s="10" customFormat="1" ht="19.899999999999999" customHeight="1">
      <c r="B61" s="125"/>
      <c r="D61" s="126" t="s">
        <v>145</v>
      </c>
      <c r="E61" s="127"/>
      <c r="F61" s="127"/>
      <c r="G61" s="127"/>
      <c r="H61" s="127"/>
      <c r="I61" s="128"/>
      <c r="J61" s="129">
        <f>J103</f>
        <v>0</v>
      </c>
      <c r="L61" s="125"/>
    </row>
    <row r="62" spans="1:47" s="10" customFormat="1" ht="19.899999999999999" customHeight="1">
      <c r="B62" s="125"/>
      <c r="D62" s="126" t="s">
        <v>146</v>
      </c>
      <c r="E62" s="127"/>
      <c r="F62" s="127"/>
      <c r="G62" s="127"/>
      <c r="H62" s="127"/>
      <c r="I62" s="128"/>
      <c r="J62" s="129">
        <f>J141</f>
        <v>0</v>
      </c>
      <c r="L62" s="125"/>
    </row>
    <row r="63" spans="1:47" s="10" customFormat="1" ht="19.899999999999999" customHeight="1">
      <c r="B63" s="125"/>
      <c r="D63" s="126" t="s">
        <v>147</v>
      </c>
      <c r="E63" s="127"/>
      <c r="F63" s="127"/>
      <c r="G63" s="127"/>
      <c r="H63" s="127"/>
      <c r="I63" s="128"/>
      <c r="J63" s="129">
        <f>J193</f>
        <v>0</v>
      </c>
      <c r="L63" s="125"/>
    </row>
    <row r="64" spans="1:47" s="10" customFormat="1" ht="19.899999999999999" customHeight="1">
      <c r="B64" s="125"/>
      <c r="D64" s="126" t="s">
        <v>148</v>
      </c>
      <c r="E64" s="127"/>
      <c r="F64" s="127"/>
      <c r="G64" s="127"/>
      <c r="H64" s="127"/>
      <c r="I64" s="128"/>
      <c r="J64" s="129">
        <f>J280</f>
        <v>0</v>
      </c>
      <c r="L64" s="125"/>
    </row>
    <row r="65" spans="2:12" s="10" customFormat="1" ht="19.899999999999999" customHeight="1">
      <c r="B65" s="125"/>
      <c r="D65" s="126" t="s">
        <v>149</v>
      </c>
      <c r="E65" s="127"/>
      <c r="F65" s="127"/>
      <c r="G65" s="127"/>
      <c r="H65" s="127"/>
      <c r="I65" s="128"/>
      <c r="J65" s="129">
        <f>J286</f>
        <v>0</v>
      </c>
      <c r="L65" s="125"/>
    </row>
    <row r="66" spans="2:12" s="9" customFormat="1" ht="24.95" customHeight="1">
      <c r="B66" s="120"/>
      <c r="D66" s="121" t="s">
        <v>150</v>
      </c>
      <c r="E66" s="122"/>
      <c r="F66" s="122"/>
      <c r="G66" s="122"/>
      <c r="H66" s="122"/>
      <c r="I66" s="123"/>
      <c r="J66" s="124">
        <f>J288</f>
        <v>0</v>
      </c>
      <c r="L66" s="120"/>
    </row>
    <row r="67" spans="2:12" s="10" customFormat="1" ht="19.899999999999999" customHeight="1">
      <c r="B67" s="125"/>
      <c r="D67" s="126" t="s">
        <v>151</v>
      </c>
      <c r="E67" s="127"/>
      <c r="F67" s="127"/>
      <c r="G67" s="127"/>
      <c r="H67" s="127"/>
      <c r="I67" s="128"/>
      <c r="J67" s="129">
        <f>J289</f>
        <v>0</v>
      </c>
      <c r="L67" s="125"/>
    </row>
    <row r="68" spans="2:12" s="10" customFormat="1" ht="19.899999999999999" customHeight="1">
      <c r="B68" s="125"/>
      <c r="D68" s="126" t="s">
        <v>152</v>
      </c>
      <c r="E68" s="127"/>
      <c r="F68" s="127"/>
      <c r="G68" s="127"/>
      <c r="H68" s="127"/>
      <c r="I68" s="128"/>
      <c r="J68" s="129">
        <f>J306</f>
        <v>0</v>
      </c>
      <c r="L68" s="125"/>
    </row>
    <row r="69" spans="2:12" s="10" customFormat="1" ht="19.899999999999999" customHeight="1">
      <c r="B69" s="125"/>
      <c r="D69" s="126" t="s">
        <v>153</v>
      </c>
      <c r="E69" s="127"/>
      <c r="F69" s="127"/>
      <c r="G69" s="127"/>
      <c r="H69" s="127"/>
      <c r="I69" s="128"/>
      <c r="J69" s="129">
        <f>J358</f>
        <v>0</v>
      </c>
      <c r="L69" s="125"/>
    </row>
    <row r="70" spans="2:12" s="10" customFormat="1" ht="19.899999999999999" customHeight="1">
      <c r="B70" s="125"/>
      <c r="D70" s="126" t="s">
        <v>154</v>
      </c>
      <c r="E70" s="127"/>
      <c r="F70" s="127"/>
      <c r="G70" s="127"/>
      <c r="H70" s="127"/>
      <c r="I70" s="128"/>
      <c r="J70" s="129">
        <f>J412</f>
        <v>0</v>
      </c>
      <c r="L70" s="125"/>
    </row>
    <row r="71" spans="2:12" s="10" customFormat="1" ht="19.899999999999999" customHeight="1">
      <c r="B71" s="125"/>
      <c r="D71" s="126" t="s">
        <v>155</v>
      </c>
      <c r="E71" s="127"/>
      <c r="F71" s="127"/>
      <c r="G71" s="127"/>
      <c r="H71" s="127"/>
      <c r="I71" s="128"/>
      <c r="J71" s="129">
        <f>J423</f>
        <v>0</v>
      </c>
      <c r="L71" s="125"/>
    </row>
    <row r="72" spans="2:12" s="10" customFormat="1" ht="19.899999999999999" customHeight="1">
      <c r="B72" s="125"/>
      <c r="D72" s="126" t="s">
        <v>156</v>
      </c>
      <c r="E72" s="127"/>
      <c r="F72" s="127"/>
      <c r="G72" s="127"/>
      <c r="H72" s="127"/>
      <c r="I72" s="128"/>
      <c r="J72" s="129">
        <f>J486</f>
        <v>0</v>
      </c>
      <c r="L72" s="125"/>
    </row>
    <row r="73" spans="2:12" s="10" customFormat="1" ht="19.899999999999999" customHeight="1">
      <c r="B73" s="125"/>
      <c r="D73" s="126" t="s">
        <v>157</v>
      </c>
      <c r="E73" s="127"/>
      <c r="F73" s="127"/>
      <c r="G73" s="127"/>
      <c r="H73" s="127"/>
      <c r="I73" s="128"/>
      <c r="J73" s="129">
        <f>J512</f>
        <v>0</v>
      </c>
      <c r="L73" s="125"/>
    </row>
    <row r="74" spans="2:12" s="10" customFormat="1" ht="19.899999999999999" customHeight="1">
      <c r="B74" s="125"/>
      <c r="D74" s="126" t="s">
        <v>158</v>
      </c>
      <c r="E74" s="127"/>
      <c r="F74" s="127"/>
      <c r="G74" s="127"/>
      <c r="H74" s="127"/>
      <c r="I74" s="128"/>
      <c r="J74" s="129">
        <f>J549</f>
        <v>0</v>
      </c>
      <c r="L74" s="125"/>
    </row>
    <row r="75" spans="2:12" s="10" customFormat="1" ht="19.899999999999999" customHeight="1">
      <c r="B75" s="125"/>
      <c r="D75" s="126" t="s">
        <v>159</v>
      </c>
      <c r="E75" s="127"/>
      <c r="F75" s="127"/>
      <c r="G75" s="127"/>
      <c r="H75" s="127"/>
      <c r="I75" s="128"/>
      <c r="J75" s="129">
        <f>J592</f>
        <v>0</v>
      </c>
      <c r="L75" s="125"/>
    </row>
    <row r="76" spans="2:12" s="10" customFormat="1" ht="19.899999999999999" customHeight="1">
      <c r="B76" s="125"/>
      <c r="D76" s="126" t="s">
        <v>160</v>
      </c>
      <c r="E76" s="127"/>
      <c r="F76" s="127"/>
      <c r="G76" s="127"/>
      <c r="H76" s="127"/>
      <c r="I76" s="128"/>
      <c r="J76" s="129">
        <f>J628</f>
        <v>0</v>
      </c>
      <c r="L76" s="125"/>
    </row>
    <row r="77" spans="2:12" s="9" customFormat="1" ht="24.95" customHeight="1">
      <c r="B77" s="120"/>
      <c r="D77" s="121" t="s">
        <v>161</v>
      </c>
      <c r="E77" s="122"/>
      <c r="F77" s="122"/>
      <c r="G77" s="122"/>
      <c r="H77" s="122"/>
      <c r="I77" s="123"/>
      <c r="J77" s="124">
        <f>J667</f>
        <v>0</v>
      </c>
      <c r="L77" s="120"/>
    </row>
    <row r="78" spans="2:12" s="10" customFormat="1" ht="19.899999999999999" customHeight="1">
      <c r="B78" s="125"/>
      <c r="D78" s="126" t="s">
        <v>162</v>
      </c>
      <c r="E78" s="127"/>
      <c r="F78" s="127"/>
      <c r="G78" s="127"/>
      <c r="H78" s="127"/>
      <c r="I78" s="128"/>
      <c r="J78" s="129">
        <f>J668</f>
        <v>0</v>
      </c>
      <c r="L78" s="125"/>
    </row>
    <row r="79" spans="2:12" s="10" customFormat="1" ht="19.899999999999999" customHeight="1">
      <c r="B79" s="125"/>
      <c r="D79" s="126" t="s">
        <v>163</v>
      </c>
      <c r="E79" s="127"/>
      <c r="F79" s="127"/>
      <c r="G79" s="127"/>
      <c r="H79" s="127"/>
      <c r="I79" s="128"/>
      <c r="J79" s="129">
        <f>J676</f>
        <v>0</v>
      </c>
      <c r="L79" s="125"/>
    </row>
    <row r="80" spans="2:12" s="10" customFormat="1" ht="19.899999999999999" customHeight="1">
      <c r="B80" s="125"/>
      <c r="D80" s="126" t="s">
        <v>164</v>
      </c>
      <c r="E80" s="127"/>
      <c r="F80" s="127"/>
      <c r="G80" s="127"/>
      <c r="H80" s="127"/>
      <c r="I80" s="128"/>
      <c r="J80" s="129">
        <f>J679</f>
        <v>0</v>
      </c>
      <c r="L80" s="125"/>
    </row>
    <row r="81" spans="1:31" s="10" customFormat="1" ht="19.899999999999999" customHeight="1">
      <c r="B81" s="125"/>
      <c r="D81" s="126" t="s">
        <v>165</v>
      </c>
      <c r="E81" s="127"/>
      <c r="F81" s="127"/>
      <c r="G81" s="127"/>
      <c r="H81" s="127"/>
      <c r="I81" s="128"/>
      <c r="J81" s="129">
        <f>J685</f>
        <v>0</v>
      </c>
      <c r="L81" s="125"/>
    </row>
    <row r="82" spans="1:31" s="2" customFormat="1" ht="21.75" customHeight="1">
      <c r="A82" s="34"/>
      <c r="B82" s="35"/>
      <c r="C82" s="34"/>
      <c r="D82" s="34"/>
      <c r="E82" s="34"/>
      <c r="F82" s="34"/>
      <c r="G82" s="34"/>
      <c r="H82" s="34"/>
      <c r="I82" s="94"/>
      <c r="J82" s="34"/>
      <c r="K82" s="34"/>
      <c r="L82" s="9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44"/>
      <c r="C83" s="45"/>
      <c r="D83" s="45"/>
      <c r="E83" s="45"/>
      <c r="F83" s="45"/>
      <c r="G83" s="45"/>
      <c r="H83" s="45"/>
      <c r="I83" s="114"/>
      <c r="J83" s="45"/>
      <c r="K83" s="45"/>
      <c r="L83" s="9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7" spans="1:31" s="2" customFormat="1" ht="6.95" customHeight="1">
      <c r="A87" s="34"/>
      <c r="B87" s="46"/>
      <c r="C87" s="47"/>
      <c r="D87" s="47"/>
      <c r="E87" s="47"/>
      <c r="F87" s="47"/>
      <c r="G87" s="47"/>
      <c r="H87" s="47"/>
      <c r="I87" s="115"/>
      <c r="J87" s="47"/>
      <c r="K87" s="47"/>
      <c r="L87" s="9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95" customHeight="1">
      <c r="A88" s="34"/>
      <c r="B88" s="35"/>
      <c r="C88" s="23" t="s">
        <v>166</v>
      </c>
      <c r="D88" s="34"/>
      <c r="E88" s="34"/>
      <c r="F88" s="34"/>
      <c r="G88" s="34"/>
      <c r="H88" s="34"/>
      <c r="I88" s="94"/>
      <c r="J88" s="34"/>
      <c r="K88" s="34"/>
      <c r="L88" s="9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4"/>
      <c r="D89" s="34"/>
      <c r="E89" s="34"/>
      <c r="F89" s="34"/>
      <c r="G89" s="34"/>
      <c r="H89" s="34"/>
      <c r="I89" s="94"/>
      <c r="J89" s="34"/>
      <c r="K89" s="34"/>
      <c r="L89" s="9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</v>
      </c>
      <c r="D90" s="34"/>
      <c r="E90" s="34"/>
      <c r="F90" s="34"/>
      <c r="G90" s="34"/>
      <c r="H90" s="34"/>
      <c r="I90" s="94"/>
      <c r="J90" s="34"/>
      <c r="K90" s="34"/>
      <c r="L90" s="9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4"/>
      <c r="D91" s="34"/>
      <c r="E91" s="447" t="str">
        <f>E7</f>
        <v>Praha Holešovice OŘ Praha - oprava - Oprava východního křídla odbavovací haly žst. Praha Holešovice</v>
      </c>
      <c r="F91" s="447"/>
      <c r="G91" s="447"/>
      <c r="H91" s="447"/>
      <c r="I91" s="447"/>
      <c r="J91" s="447"/>
      <c r="K91" s="34"/>
      <c r="L91" s="9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108</v>
      </c>
      <c r="D92" s="34"/>
      <c r="E92" s="34"/>
      <c r="F92" s="34"/>
      <c r="G92" s="34"/>
      <c r="H92" s="34"/>
      <c r="I92" s="94"/>
      <c r="J92" s="34"/>
      <c r="K92" s="34"/>
      <c r="L92" s="9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6.5" customHeight="1">
      <c r="A93" s="34"/>
      <c r="B93" s="35"/>
      <c r="C93" s="34"/>
      <c r="D93" s="34"/>
      <c r="E93" s="426" t="str">
        <f>E9</f>
        <v>01 - Stavebně technická část</v>
      </c>
      <c r="F93" s="446"/>
      <c r="G93" s="446"/>
      <c r="H93" s="446"/>
      <c r="I93" s="94"/>
      <c r="J93" s="34"/>
      <c r="K93" s="34"/>
      <c r="L93" s="9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4"/>
      <c r="D94" s="34"/>
      <c r="E94" s="34"/>
      <c r="F94" s="34"/>
      <c r="G94" s="34"/>
      <c r="H94" s="34"/>
      <c r="I94" s="94"/>
      <c r="J94" s="34"/>
      <c r="K94" s="34"/>
      <c r="L94" s="95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2" customHeight="1">
      <c r="A95" s="34"/>
      <c r="B95" s="35"/>
      <c r="C95" s="29" t="s">
        <v>22</v>
      </c>
      <c r="D95" s="34"/>
      <c r="E95" s="34"/>
      <c r="F95" s="27" t="str">
        <f>F12</f>
        <v>Praha 7,Holešovice,p.p.st.č.160/14</v>
      </c>
      <c r="G95" s="34"/>
      <c r="H95" s="34"/>
      <c r="I95" s="96" t="s">
        <v>24</v>
      </c>
      <c r="J95" s="52" t="str">
        <f>IF(J12="","",J12)</f>
        <v>27. 1. 2020</v>
      </c>
      <c r="K95" s="34"/>
      <c r="L95" s="95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6.95" customHeight="1">
      <c r="A96" s="34"/>
      <c r="B96" s="35"/>
      <c r="C96" s="34"/>
      <c r="D96" s="34"/>
      <c r="E96" s="34"/>
      <c r="F96" s="34"/>
      <c r="G96" s="34"/>
      <c r="H96" s="34"/>
      <c r="I96" s="94"/>
      <c r="J96" s="34"/>
      <c r="K96" s="34"/>
      <c r="L96" s="95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40.15" customHeight="1">
      <c r="A97" s="34"/>
      <c r="B97" s="35"/>
      <c r="C97" s="29" t="s">
        <v>26</v>
      </c>
      <c r="D97" s="34"/>
      <c r="E97" s="34"/>
      <c r="F97" s="27" t="str">
        <f>E15</f>
        <v>Správa železnic, státní organizace</v>
      </c>
      <c r="G97" s="34"/>
      <c r="H97" s="34"/>
      <c r="I97" s="96" t="s">
        <v>31</v>
      </c>
      <c r="J97" s="32" t="str">
        <f>E21</f>
        <v>PRODIN, a.s.,Jiráskova 169,Pardubice</v>
      </c>
      <c r="K97" s="34"/>
      <c r="L97" s="95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25.7" customHeight="1">
      <c r="A98" s="34"/>
      <c r="B98" s="35"/>
      <c r="C98" s="29" t="s">
        <v>29</v>
      </c>
      <c r="D98" s="34"/>
      <c r="E98" s="34"/>
      <c r="F98" s="27" t="str">
        <f>IF(E18="","",E18)</f>
        <v>Vyplň údaj</v>
      </c>
      <c r="G98" s="34"/>
      <c r="H98" s="34"/>
      <c r="I98" s="96" t="s">
        <v>36</v>
      </c>
      <c r="J98" s="32" t="str">
        <f>E24</f>
        <v>Ing.Alena Zahradníková</v>
      </c>
      <c r="K98" s="34"/>
      <c r="L98" s="95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0.35" customHeight="1">
      <c r="A99" s="34"/>
      <c r="B99" s="35"/>
      <c r="C99" s="34"/>
      <c r="D99" s="34"/>
      <c r="E99" s="34"/>
      <c r="F99" s="34"/>
      <c r="G99" s="34"/>
      <c r="H99" s="34"/>
      <c r="I99" s="94"/>
      <c r="J99" s="34"/>
      <c r="K99" s="34"/>
      <c r="L99" s="95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11" customFormat="1" ht="29.25" customHeight="1">
      <c r="A100" s="130"/>
      <c r="B100" s="131"/>
      <c r="C100" s="132" t="s">
        <v>167</v>
      </c>
      <c r="D100" s="133" t="s">
        <v>59</v>
      </c>
      <c r="E100" s="133" t="s">
        <v>55</v>
      </c>
      <c r="F100" s="133" t="s">
        <v>56</v>
      </c>
      <c r="G100" s="133" t="s">
        <v>168</v>
      </c>
      <c r="H100" s="133" t="s">
        <v>169</v>
      </c>
      <c r="I100" s="134" t="s">
        <v>170</v>
      </c>
      <c r="J100" s="133" t="s">
        <v>142</v>
      </c>
      <c r="K100" s="135" t="s">
        <v>171</v>
      </c>
      <c r="L100" s="136"/>
      <c r="M100" s="59" t="s">
        <v>3</v>
      </c>
      <c r="N100" s="60" t="s">
        <v>44</v>
      </c>
      <c r="O100" s="60" t="s">
        <v>172</v>
      </c>
      <c r="P100" s="60" t="s">
        <v>173</v>
      </c>
      <c r="Q100" s="60" t="s">
        <v>174</v>
      </c>
      <c r="R100" s="60" t="s">
        <v>175</v>
      </c>
      <c r="S100" s="60" t="s">
        <v>176</v>
      </c>
      <c r="T100" s="61" t="s">
        <v>177</v>
      </c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</row>
    <row r="101" spans="1:65" s="2" customFormat="1" ht="22.9" customHeight="1">
      <c r="A101" s="34"/>
      <c r="B101" s="35"/>
      <c r="C101" s="66" t="s">
        <v>178</v>
      </c>
      <c r="D101" s="34"/>
      <c r="E101" s="34"/>
      <c r="F101" s="34"/>
      <c r="G101" s="34"/>
      <c r="H101" s="34"/>
      <c r="I101" s="94"/>
      <c r="J101" s="137">
        <f>BK101</f>
        <v>0</v>
      </c>
      <c r="K101" s="34"/>
      <c r="L101" s="35"/>
      <c r="M101" s="62"/>
      <c r="N101" s="53"/>
      <c r="O101" s="63"/>
      <c r="P101" s="138">
        <f>P102+P288+P667</f>
        <v>0</v>
      </c>
      <c r="Q101" s="63"/>
      <c r="R101" s="138">
        <f>R102+R288+R667</f>
        <v>20.783681299999998</v>
      </c>
      <c r="S101" s="63"/>
      <c r="T101" s="139">
        <f>T102+T288+T667</f>
        <v>36.8940774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73</v>
      </c>
      <c r="AU101" s="19" t="s">
        <v>143</v>
      </c>
      <c r="BK101" s="140">
        <f>BK102+BK288+BK667</f>
        <v>0</v>
      </c>
    </row>
    <row r="102" spans="1:65" s="12" customFormat="1" ht="25.9" customHeight="1">
      <c r="B102" s="141"/>
      <c r="D102" s="142" t="s">
        <v>73</v>
      </c>
      <c r="E102" s="143" t="s">
        <v>179</v>
      </c>
      <c r="F102" s="143" t="s">
        <v>180</v>
      </c>
      <c r="I102" s="144"/>
      <c r="J102" s="145">
        <f>BK102</f>
        <v>0</v>
      </c>
      <c r="L102" s="141"/>
      <c r="M102" s="146"/>
      <c r="N102" s="147"/>
      <c r="O102" s="147"/>
      <c r="P102" s="148">
        <f>P103+P141+P193+P280+P286</f>
        <v>0</v>
      </c>
      <c r="Q102" s="147"/>
      <c r="R102" s="148">
        <f>R103+R141+R193+R280+R286</f>
        <v>12.684863549999998</v>
      </c>
      <c r="S102" s="147"/>
      <c r="T102" s="149">
        <f>T103+T141+T193+T280+T286</f>
        <v>26.174808000000002</v>
      </c>
      <c r="AR102" s="142" t="s">
        <v>82</v>
      </c>
      <c r="AT102" s="150" t="s">
        <v>73</v>
      </c>
      <c r="AU102" s="150" t="s">
        <v>74</v>
      </c>
      <c r="AY102" s="142" t="s">
        <v>181</v>
      </c>
      <c r="BK102" s="151">
        <f>BK103+BK141+BK193+BK280+BK286</f>
        <v>0</v>
      </c>
    </row>
    <row r="103" spans="1:65" s="12" customFormat="1" ht="22.9" customHeight="1">
      <c r="B103" s="141"/>
      <c r="D103" s="142" t="s">
        <v>73</v>
      </c>
      <c r="E103" s="152" t="s">
        <v>124</v>
      </c>
      <c r="F103" s="152" t="s">
        <v>182</v>
      </c>
      <c r="I103" s="144"/>
      <c r="J103" s="153">
        <f>BK103</f>
        <v>0</v>
      </c>
      <c r="L103" s="141"/>
      <c r="M103" s="146"/>
      <c r="N103" s="147"/>
      <c r="O103" s="147"/>
      <c r="P103" s="148">
        <f>SUM(P104:P140)</f>
        <v>0</v>
      </c>
      <c r="Q103" s="147"/>
      <c r="R103" s="148">
        <f>SUM(R104:R140)</f>
        <v>6.2414159799999993</v>
      </c>
      <c r="S103" s="147"/>
      <c r="T103" s="149">
        <f>SUM(T104:T140)</f>
        <v>0</v>
      </c>
      <c r="AR103" s="142" t="s">
        <v>82</v>
      </c>
      <c r="AT103" s="150" t="s">
        <v>73</v>
      </c>
      <c r="AU103" s="150" t="s">
        <v>82</v>
      </c>
      <c r="AY103" s="142" t="s">
        <v>181</v>
      </c>
      <c r="BK103" s="151">
        <f>SUM(BK104:BK140)</f>
        <v>0</v>
      </c>
    </row>
    <row r="104" spans="1:65" s="2" customFormat="1" ht="33" customHeight="1">
      <c r="A104" s="34"/>
      <c r="B104" s="154"/>
      <c r="C104" s="155" t="s">
        <v>82</v>
      </c>
      <c r="D104" s="155" t="s">
        <v>183</v>
      </c>
      <c r="E104" s="156" t="s">
        <v>184</v>
      </c>
      <c r="F104" s="157" t="s">
        <v>185</v>
      </c>
      <c r="G104" s="158" t="s">
        <v>186</v>
      </c>
      <c r="H104" s="159">
        <v>2.621</v>
      </c>
      <c r="I104" s="160"/>
      <c r="J104" s="161">
        <f>ROUND(I104*H104,2)</f>
        <v>0</v>
      </c>
      <c r="K104" s="157" t="s">
        <v>187</v>
      </c>
      <c r="L104" s="35"/>
      <c r="M104" s="162" t="s">
        <v>3</v>
      </c>
      <c r="N104" s="163" t="s">
        <v>45</v>
      </c>
      <c r="O104" s="55"/>
      <c r="P104" s="164">
        <f>O104*H104</f>
        <v>0</v>
      </c>
      <c r="Q104" s="164">
        <v>1.3271500000000001</v>
      </c>
      <c r="R104" s="164">
        <f>Q104*H104</f>
        <v>3.4784601500000001</v>
      </c>
      <c r="S104" s="164">
        <v>0</v>
      </c>
      <c r="T104" s="16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6" t="s">
        <v>188</v>
      </c>
      <c r="AT104" s="166" t="s">
        <v>183</v>
      </c>
      <c r="AU104" s="166" t="s">
        <v>84</v>
      </c>
      <c r="AY104" s="19" t="s">
        <v>181</v>
      </c>
      <c r="BE104" s="167">
        <f>IF(N104="základní",J104,0)</f>
        <v>0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9" t="s">
        <v>82</v>
      </c>
      <c r="BK104" s="167">
        <f>ROUND(I104*H104,2)</f>
        <v>0</v>
      </c>
      <c r="BL104" s="19" t="s">
        <v>188</v>
      </c>
      <c r="BM104" s="166" t="s">
        <v>189</v>
      </c>
    </row>
    <row r="105" spans="1:65" s="13" customFormat="1">
      <c r="B105" s="168"/>
      <c r="D105" s="169" t="s">
        <v>190</v>
      </c>
      <c r="E105" s="170" t="s">
        <v>3</v>
      </c>
      <c r="F105" s="171" t="s">
        <v>191</v>
      </c>
      <c r="H105" s="172">
        <v>1.6910000000000001</v>
      </c>
      <c r="I105" s="173"/>
      <c r="L105" s="168"/>
      <c r="M105" s="174"/>
      <c r="N105" s="175"/>
      <c r="O105" s="175"/>
      <c r="P105" s="175"/>
      <c r="Q105" s="175"/>
      <c r="R105" s="175"/>
      <c r="S105" s="175"/>
      <c r="T105" s="176"/>
      <c r="AT105" s="170" t="s">
        <v>190</v>
      </c>
      <c r="AU105" s="170" t="s">
        <v>84</v>
      </c>
      <c r="AV105" s="13" t="s">
        <v>84</v>
      </c>
      <c r="AW105" s="13" t="s">
        <v>35</v>
      </c>
      <c r="AX105" s="13" t="s">
        <v>74</v>
      </c>
      <c r="AY105" s="170" t="s">
        <v>181</v>
      </c>
    </row>
    <row r="106" spans="1:65" s="13" customFormat="1">
      <c r="B106" s="168"/>
      <c r="D106" s="169" t="s">
        <v>190</v>
      </c>
      <c r="E106" s="170" t="s">
        <v>3</v>
      </c>
      <c r="F106" s="171" t="s">
        <v>192</v>
      </c>
      <c r="H106" s="172">
        <v>0.93</v>
      </c>
      <c r="I106" s="173"/>
      <c r="L106" s="168"/>
      <c r="M106" s="174"/>
      <c r="N106" s="175"/>
      <c r="O106" s="175"/>
      <c r="P106" s="175"/>
      <c r="Q106" s="175"/>
      <c r="R106" s="175"/>
      <c r="S106" s="175"/>
      <c r="T106" s="176"/>
      <c r="AT106" s="170" t="s">
        <v>190</v>
      </c>
      <c r="AU106" s="170" t="s">
        <v>84</v>
      </c>
      <c r="AV106" s="13" t="s">
        <v>84</v>
      </c>
      <c r="AW106" s="13" t="s">
        <v>35</v>
      </c>
      <c r="AX106" s="13" t="s">
        <v>74</v>
      </c>
      <c r="AY106" s="170" t="s">
        <v>181</v>
      </c>
    </row>
    <row r="107" spans="1:65" s="14" customFormat="1">
      <c r="B107" s="177"/>
      <c r="D107" s="169" t="s">
        <v>190</v>
      </c>
      <c r="E107" s="178" t="s">
        <v>3</v>
      </c>
      <c r="F107" s="179" t="s">
        <v>193</v>
      </c>
      <c r="H107" s="180">
        <v>2.621</v>
      </c>
      <c r="I107" s="181"/>
      <c r="L107" s="177"/>
      <c r="M107" s="182"/>
      <c r="N107" s="183"/>
      <c r="O107" s="183"/>
      <c r="P107" s="183"/>
      <c r="Q107" s="183"/>
      <c r="R107" s="183"/>
      <c r="S107" s="183"/>
      <c r="T107" s="184"/>
      <c r="AT107" s="178" t="s">
        <v>190</v>
      </c>
      <c r="AU107" s="178" t="s">
        <v>84</v>
      </c>
      <c r="AV107" s="14" t="s">
        <v>188</v>
      </c>
      <c r="AW107" s="14" t="s">
        <v>35</v>
      </c>
      <c r="AX107" s="14" t="s">
        <v>82</v>
      </c>
      <c r="AY107" s="178" t="s">
        <v>181</v>
      </c>
    </row>
    <row r="108" spans="1:65" s="2" customFormat="1" ht="33" customHeight="1">
      <c r="A108" s="34"/>
      <c r="B108" s="154"/>
      <c r="C108" s="155" t="s">
        <v>84</v>
      </c>
      <c r="D108" s="155" t="s">
        <v>183</v>
      </c>
      <c r="E108" s="156" t="s">
        <v>194</v>
      </c>
      <c r="F108" s="157" t="s">
        <v>195</v>
      </c>
      <c r="G108" s="158" t="s">
        <v>196</v>
      </c>
      <c r="H108" s="159">
        <v>1</v>
      </c>
      <c r="I108" s="160"/>
      <c r="J108" s="161">
        <f>ROUND(I108*H108,2)</f>
        <v>0</v>
      </c>
      <c r="K108" s="157" t="s">
        <v>187</v>
      </c>
      <c r="L108" s="35"/>
      <c r="M108" s="162" t="s">
        <v>3</v>
      </c>
      <c r="N108" s="163" t="s">
        <v>45</v>
      </c>
      <c r="O108" s="55"/>
      <c r="P108" s="164">
        <f>O108*H108</f>
        <v>0</v>
      </c>
      <c r="Q108" s="164">
        <v>2.6280000000000001E-2</v>
      </c>
      <c r="R108" s="164">
        <f>Q108*H108</f>
        <v>2.6280000000000001E-2</v>
      </c>
      <c r="S108" s="164">
        <v>0</v>
      </c>
      <c r="T108" s="16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6" t="s">
        <v>188</v>
      </c>
      <c r="AT108" s="166" t="s">
        <v>183</v>
      </c>
      <c r="AU108" s="166" t="s">
        <v>84</v>
      </c>
      <c r="AY108" s="19" t="s">
        <v>181</v>
      </c>
      <c r="BE108" s="167">
        <f>IF(N108="základní",J108,0)</f>
        <v>0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9" t="s">
        <v>82</v>
      </c>
      <c r="BK108" s="167">
        <f>ROUND(I108*H108,2)</f>
        <v>0</v>
      </c>
      <c r="BL108" s="19" t="s">
        <v>188</v>
      </c>
      <c r="BM108" s="166" t="s">
        <v>197</v>
      </c>
    </row>
    <row r="109" spans="1:65" s="13" customFormat="1">
      <c r="B109" s="168"/>
      <c r="D109" s="169" t="s">
        <v>190</v>
      </c>
      <c r="E109" s="170" t="s">
        <v>3</v>
      </c>
      <c r="F109" s="171" t="s">
        <v>198</v>
      </c>
      <c r="H109" s="172">
        <v>1</v>
      </c>
      <c r="I109" s="173"/>
      <c r="L109" s="168"/>
      <c r="M109" s="174"/>
      <c r="N109" s="175"/>
      <c r="O109" s="175"/>
      <c r="P109" s="175"/>
      <c r="Q109" s="175"/>
      <c r="R109" s="175"/>
      <c r="S109" s="175"/>
      <c r="T109" s="176"/>
      <c r="AT109" s="170" t="s">
        <v>190</v>
      </c>
      <c r="AU109" s="170" t="s">
        <v>84</v>
      </c>
      <c r="AV109" s="13" t="s">
        <v>84</v>
      </c>
      <c r="AW109" s="13" t="s">
        <v>35</v>
      </c>
      <c r="AX109" s="13" t="s">
        <v>74</v>
      </c>
      <c r="AY109" s="170" t="s">
        <v>181</v>
      </c>
    </row>
    <row r="110" spans="1:65" s="14" customFormat="1">
      <c r="B110" s="177"/>
      <c r="D110" s="169" t="s">
        <v>190</v>
      </c>
      <c r="E110" s="178" t="s">
        <v>3</v>
      </c>
      <c r="F110" s="179" t="s">
        <v>193</v>
      </c>
      <c r="H110" s="180">
        <v>1</v>
      </c>
      <c r="I110" s="181"/>
      <c r="L110" s="177"/>
      <c r="M110" s="182"/>
      <c r="N110" s="183"/>
      <c r="O110" s="183"/>
      <c r="P110" s="183"/>
      <c r="Q110" s="183"/>
      <c r="R110" s="183"/>
      <c r="S110" s="183"/>
      <c r="T110" s="184"/>
      <c r="AT110" s="178" t="s">
        <v>190</v>
      </c>
      <c r="AU110" s="178" t="s">
        <v>84</v>
      </c>
      <c r="AV110" s="14" t="s">
        <v>188</v>
      </c>
      <c r="AW110" s="14" t="s">
        <v>35</v>
      </c>
      <c r="AX110" s="14" t="s">
        <v>82</v>
      </c>
      <c r="AY110" s="178" t="s">
        <v>181</v>
      </c>
    </row>
    <row r="111" spans="1:65" s="2" customFormat="1" ht="33" customHeight="1">
      <c r="A111" s="34"/>
      <c r="B111" s="154"/>
      <c r="C111" s="155" t="s">
        <v>124</v>
      </c>
      <c r="D111" s="155" t="s">
        <v>183</v>
      </c>
      <c r="E111" s="156" t="s">
        <v>199</v>
      </c>
      <c r="F111" s="157" t="s">
        <v>200</v>
      </c>
      <c r="G111" s="158" t="s">
        <v>196</v>
      </c>
      <c r="H111" s="159">
        <v>1</v>
      </c>
      <c r="I111" s="160"/>
      <c r="J111" s="161">
        <f>ROUND(I111*H111,2)</f>
        <v>0</v>
      </c>
      <c r="K111" s="157" t="s">
        <v>187</v>
      </c>
      <c r="L111" s="35"/>
      <c r="M111" s="162" t="s">
        <v>3</v>
      </c>
      <c r="N111" s="163" t="s">
        <v>45</v>
      </c>
      <c r="O111" s="55"/>
      <c r="P111" s="164">
        <f>O111*H111</f>
        <v>0</v>
      </c>
      <c r="Q111" s="164">
        <v>5.5280000000000003E-2</v>
      </c>
      <c r="R111" s="164">
        <f>Q111*H111</f>
        <v>5.5280000000000003E-2</v>
      </c>
      <c r="S111" s="164">
        <v>0</v>
      </c>
      <c r="T111" s="16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6" t="s">
        <v>188</v>
      </c>
      <c r="AT111" s="166" t="s">
        <v>183</v>
      </c>
      <c r="AU111" s="166" t="s">
        <v>84</v>
      </c>
      <c r="AY111" s="19" t="s">
        <v>181</v>
      </c>
      <c r="BE111" s="167">
        <f>IF(N111="základní",J111,0)</f>
        <v>0</v>
      </c>
      <c r="BF111" s="167">
        <f>IF(N111="snížená",J111,0)</f>
        <v>0</v>
      </c>
      <c r="BG111" s="167">
        <f>IF(N111="zákl. přenesená",J111,0)</f>
        <v>0</v>
      </c>
      <c r="BH111" s="167">
        <f>IF(N111="sníž. přenesená",J111,0)</f>
        <v>0</v>
      </c>
      <c r="BI111" s="167">
        <f>IF(N111="nulová",J111,0)</f>
        <v>0</v>
      </c>
      <c r="BJ111" s="19" t="s">
        <v>82</v>
      </c>
      <c r="BK111" s="167">
        <f>ROUND(I111*H111,2)</f>
        <v>0</v>
      </c>
      <c r="BL111" s="19" t="s">
        <v>188</v>
      </c>
      <c r="BM111" s="166" t="s">
        <v>201</v>
      </c>
    </row>
    <row r="112" spans="1:65" s="13" customFormat="1">
      <c r="B112" s="168"/>
      <c r="D112" s="169" t="s">
        <v>190</v>
      </c>
      <c r="E112" s="170" t="s">
        <v>3</v>
      </c>
      <c r="F112" s="171" t="s">
        <v>202</v>
      </c>
      <c r="H112" s="172">
        <v>1</v>
      </c>
      <c r="I112" s="173"/>
      <c r="L112" s="168"/>
      <c r="M112" s="174"/>
      <c r="N112" s="175"/>
      <c r="O112" s="175"/>
      <c r="P112" s="175"/>
      <c r="Q112" s="175"/>
      <c r="R112" s="175"/>
      <c r="S112" s="175"/>
      <c r="T112" s="176"/>
      <c r="AT112" s="170" t="s">
        <v>190</v>
      </c>
      <c r="AU112" s="170" t="s">
        <v>84</v>
      </c>
      <c r="AV112" s="13" t="s">
        <v>84</v>
      </c>
      <c r="AW112" s="13" t="s">
        <v>35</v>
      </c>
      <c r="AX112" s="13" t="s">
        <v>74</v>
      </c>
      <c r="AY112" s="170" t="s">
        <v>181</v>
      </c>
    </row>
    <row r="113" spans="1:65" s="14" customFormat="1">
      <c r="B113" s="177"/>
      <c r="D113" s="169" t="s">
        <v>190</v>
      </c>
      <c r="E113" s="178" t="s">
        <v>3</v>
      </c>
      <c r="F113" s="179" t="s">
        <v>193</v>
      </c>
      <c r="H113" s="180">
        <v>1</v>
      </c>
      <c r="I113" s="181"/>
      <c r="L113" s="177"/>
      <c r="M113" s="182"/>
      <c r="N113" s="183"/>
      <c r="O113" s="183"/>
      <c r="P113" s="183"/>
      <c r="Q113" s="183"/>
      <c r="R113" s="183"/>
      <c r="S113" s="183"/>
      <c r="T113" s="184"/>
      <c r="AT113" s="178" t="s">
        <v>190</v>
      </c>
      <c r="AU113" s="178" t="s">
        <v>84</v>
      </c>
      <c r="AV113" s="14" t="s">
        <v>188</v>
      </c>
      <c r="AW113" s="14" t="s">
        <v>35</v>
      </c>
      <c r="AX113" s="14" t="s">
        <v>82</v>
      </c>
      <c r="AY113" s="178" t="s">
        <v>181</v>
      </c>
    </row>
    <row r="114" spans="1:65" s="2" customFormat="1" ht="33" customHeight="1">
      <c r="A114" s="34"/>
      <c r="B114" s="154"/>
      <c r="C114" s="155" t="s">
        <v>188</v>
      </c>
      <c r="D114" s="155" t="s">
        <v>183</v>
      </c>
      <c r="E114" s="156" t="s">
        <v>203</v>
      </c>
      <c r="F114" s="157" t="s">
        <v>204</v>
      </c>
      <c r="G114" s="158" t="s">
        <v>196</v>
      </c>
      <c r="H114" s="159">
        <v>4</v>
      </c>
      <c r="I114" s="160"/>
      <c r="J114" s="161">
        <f>ROUND(I114*H114,2)</f>
        <v>0</v>
      </c>
      <c r="K114" s="157" t="s">
        <v>187</v>
      </c>
      <c r="L114" s="35"/>
      <c r="M114" s="162" t="s">
        <v>3</v>
      </c>
      <c r="N114" s="163" t="s">
        <v>45</v>
      </c>
      <c r="O114" s="55"/>
      <c r="P114" s="164">
        <f>O114*H114</f>
        <v>0</v>
      </c>
      <c r="Q114" s="164">
        <v>3.9629999999999999E-2</v>
      </c>
      <c r="R114" s="164">
        <f>Q114*H114</f>
        <v>0.15851999999999999</v>
      </c>
      <c r="S114" s="164">
        <v>0</v>
      </c>
      <c r="T114" s="16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66" t="s">
        <v>188</v>
      </c>
      <c r="AT114" s="166" t="s">
        <v>183</v>
      </c>
      <c r="AU114" s="166" t="s">
        <v>84</v>
      </c>
      <c r="AY114" s="19" t="s">
        <v>181</v>
      </c>
      <c r="BE114" s="167">
        <f>IF(N114="základní",J114,0)</f>
        <v>0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19" t="s">
        <v>82</v>
      </c>
      <c r="BK114" s="167">
        <f>ROUND(I114*H114,2)</f>
        <v>0</v>
      </c>
      <c r="BL114" s="19" t="s">
        <v>188</v>
      </c>
      <c r="BM114" s="166" t="s">
        <v>205</v>
      </c>
    </row>
    <row r="115" spans="1:65" s="13" customFormat="1">
      <c r="B115" s="168"/>
      <c r="D115" s="169" t="s">
        <v>190</v>
      </c>
      <c r="E115" s="170" t="s">
        <v>3</v>
      </c>
      <c r="F115" s="171" t="s">
        <v>206</v>
      </c>
      <c r="H115" s="172">
        <v>4</v>
      </c>
      <c r="I115" s="173"/>
      <c r="L115" s="168"/>
      <c r="M115" s="174"/>
      <c r="N115" s="175"/>
      <c r="O115" s="175"/>
      <c r="P115" s="175"/>
      <c r="Q115" s="175"/>
      <c r="R115" s="175"/>
      <c r="S115" s="175"/>
      <c r="T115" s="176"/>
      <c r="AT115" s="170" t="s">
        <v>190</v>
      </c>
      <c r="AU115" s="170" t="s">
        <v>84</v>
      </c>
      <c r="AV115" s="13" t="s">
        <v>84</v>
      </c>
      <c r="AW115" s="13" t="s">
        <v>35</v>
      </c>
      <c r="AX115" s="13" t="s">
        <v>74</v>
      </c>
      <c r="AY115" s="170" t="s">
        <v>181</v>
      </c>
    </row>
    <row r="116" spans="1:65" s="14" customFormat="1">
      <c r="B116" s="177"/>
      <c r="D116" s="169" t="s">
        <v>190</v>
      </c>
      <c r="E116" s="178" t="s">
        <v>3</v>
      </c>
      <c r="F116" s="179" t="s">
        <v>193</v>
      </c>
      <c r="H116" s="180">
        <v>4</v>
      </c>
      <c r="I116" s="181"/>
      <c r="L116" s="177"/>
      <c r="M116" s="182"/>
      <c r="N116" s="183"/>
      <c r="O116" s="183"/>
      <c r="P116" s="183"/>
      <c r="Q116" s="183"/>
      <c r="R116" s="183"/>
      <c r="S116" s="183"/>
      <c r="T116" s="184"/>
      <c r="AT116" s="178" t="s">
        <v>190</v>
      </c>
      <c r="AU116" s="178" t="s">
        <v>84</v>
      </c>
      <c r="AV116" s="14" t="s">
        <v>188</v>
      </c>
      <c r="AW116" s="14" t="s">
        <v>35</v>
      </c>
      <c r="AX116" s="14" t="s">
        <v>82</v>
      </c>
      <c r="AY116" s="178" t="s">
        <v>181</v>
      </c>
    </row>
    <row r="117" spans="1:65" s="2" customFormat="1" ht="21.75" customHeight="1">
      <c r="A117" s="34"/>
      <c r="B117" s="154"/>
      <c r="C117" s="155" t="s">
        <v>207</v>
      </c>
      <c r="D117" s="155" t="s">
        <v>183</v>
      </c>
      <c r="E117" s="156" t="s">
        <v>208</v>
      </c>
      <c r="F117" s="157" t="s">
        <v>209</v>
      </c>
      <c r="G117" s="158" t="s">
        <v>210</v>
      </c>
      <c r="H117" s="159">
        <v>0.02</v>
      </c>
      <c r="I117" s="160"/>
      <c r="J117" s="161">
        <f>ROUND(I117*H117,2)</f>
        <v>0</v>
      </c>
      <c r="K117" s="157" t="s">
        <v>187</v>
      </c>
      <c r="L117" s="35"/>
      <c r="M117" s="162" t="s">
        <v>3</v>
      </c>
      <c r="N117" s="163" t="s">
        <v>45</v>
      </c>
      <c r="O117" s="55"/>
      <c r="P117" s="164">
        <f>O117*H117</f>
        <v>0</v>
      </c>
      <c r="Q117" s="164">
        <v>1.0900000000000001</v>
      </c>
      <c r="R117" s="164">
        <f>Q117*H117</f>
        <v>2.1800000000000003E-2</v>
      </c>
      <c r="S117" s="164">
        <v>0</v>
      </c>
      <c r="T117" s="16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6" t="s">
        <v>188</v>
      </c>
      <c r="AT117" s="166" t="s">
        <v>183</v>
      </c>
      <c r="AU117" s="166" t="s">
        <v>84</v>
      </c>
      <c r="AY117" s="19" t="s">
        <v>181</v>
      </c>
      <c r="BE117" s="167">
        <f>IF(N117="základní",J117,0)</f>
        <v>0</v>
      </c>
      <c r="BF117" s="167">
        <f>IF(N117="snížená",J117,0)</f>
        <v>0</v>
      </c>
      <c r="BG117" s="167">
        <f>IF(N117="zákl. přenesená",J117,0)</f>
        <v>0</v>
      </c>
      <c r="BH117" s="167">
        <f>IF(N117="sníž. přenesená",J117,0)</f>
        <v>0</v>
      </c>
      <c r="BI117" s="167">
        <f>IF(N117="nulová",J117,0)</f>
        <v>0</v>
      </c>
      <c r="BJ117" s="19" t="s">
        <v>82</v>
      </c>
      <c r="BK117" s="167">
        <f>ROUND(I117*H117,2)</f>
        <v>0</v>
      </c>
      <c r="BL117" s="19" t="s">
        <v>188</v>
      </c>
      <c r="BM117" s="166" t="s">
        <v>211</v>
      </c>
    </row>
    <row r="118" spans="1:65" s="13" customFormat="1">
      <c r="B118" s="168"/>
      <c r="D118" s="169" t="s">
        <v>190</v>
      </c>
      <c r="E118" s="170" t="s">
        <v>3</v>
      </c>
      <c r="F118" s="171" t="s">
        <v>212</v>
      </c>
      <c r="H118" s="172">
        <v>0.02</v>
      </c>
      <c r="I118" s="173"/>
      <c r="L118" s="168"/>
      <c r="M118" s="174"/>
      <c r="N118" s="175"/>
      <c r="O118" s="175"/>
      <c r="P118" s="175"/>
      <c r="Q118" s="175"/>
      <c r="R118" s="175"/>
      <c r="S118" s="175"/>
      <c r="T118" s="176"/>
      <c r="AT118" s="170" t="s">
        <v>190</v>
      </c>
      <c r="AU118" s="170" t="s">
        <v>84</v>
      </c>
      <c r="AV118" s="13" t="s">
        <v>84</v>
      </c>
      <c r="AW118" s="13" t="s">
        <v>35</v>
      </c>
      <c r="AX118" s="13" t="s">
        <v>74</v>
      </c>
      <c r="AY118" s="170" t="s">
        <v>181</v>
      </c>
    </row>
    <row r="119" spans="1:65" s="14" customFormat="1">
      <c r="B119" s="177"/>
      <c r="D119" s="169" t="s">
        <v>190</v>
      </c>
      <c r="E119" s="178" t="s">
        <v>3</v>
      </c>
      <c r="F119" s="179" t="s">
        <v>193</v>
      </c>
      <c r="H119" s="180">
        <v>0.02</v>
      </c>
      <c r="I119" s="181"/>
      <c r="L119" s="177"/>
      <c r="M119" s="182"/>
      <c r="N119" s="183"/>
      <c r="O119" s="183"/>
      <c r="P119" s="183"/>
      <c r="Q119" s="183"/>
      <c r="R119" s="183"/>
      <c r="S119" s="183"/>
      <c r="T119" s="184"/>
      <c r="AT119" s="178" t="s">
        <v>190</v>
      </c>
      <c r="AU119" s="178" t="s">
        <v>84</v>
      </c>
      <c r="AV119" s="14" t="s">
        <v>188</v>
      </c>
      <c r="AW119" s="14" t="s">
        <v>35</v>
      </c>
      <c r="AX119" s="14" t="s">
        <v>82</v>
      </c>
      <c r="AY119" s="178" t="s">
        <v>181</v>
      </c>
    </row>
    <row r="120" spans="1:65" s="2" customFormat="1" ht="44.25" customHeight="1">
      <c r="A120" s="34"/>
      <c r="B120" s="154"/>
      <c r="C120" s="155" t="s">
        <v>213</v>
      </c>
      <c r="D120" s="155" t="s">
        <v>183</v>
      </c>
      <c r="E120" s="156" t="s">
        <v>214</v>
      </c>
      <c r="F120" s="157" t="s">
        <v>215</v>
      </c>
      <c r="G120" s="158" t="s">
        <v>216</v>
      </c>
      <c r="H120" s="159">
        <v>2.33</v>
      </c>
      <c r="I120" s="160"/>
      <c r="J120" s="161">
        <f>ROUND(I120*H120,2)</f>
        <v>0</v>
      </c>
      <c r="K120" s="157" t="s">
        <v>187</v>
      </c>
      <c r="L120" s="35"/>
      <c r="M120" s="162" t="s">
        <v>3</v>
      </c>
      <c r="N120" s="163" t="s">
        <v>45</v>
      </c>
      <c r="O120" s="55"/>
      <c r="P120" s="164">
        <f>O120*H120</f>
        <v>0</v>
      </c>
      <c r="Q120" s="164">
        <v>7.9210000000000003E-2</v>
      </c>
      <c r="R120" s="164">
        <f>Q120*H120</f>
        <v>0.18455930000000001</v>
      </c>
      <c r="S120" s="164">
        <v>0</v>
      </c>
      <c r="T120" s="16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6" t="s">
        <v>188</v>
      </c>
      <c r="AT120" s="166" t="s">
        <v>183</v>
      </c>
      <c r="AU120" s="166" t="s">
        <v>84</v>
      </c>
      <c r="AY120" s="19" t="s">
        <v>181</v>
      </c>
      <c r="BE120" s="167">
        <f>IF(N120="základní",J120,0)</f>
        <v>0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9" t="s">
        <v>82</v>
      </c>
      <c r="BK120" s="167">
        <f>ROUND(I120*H120,2)</f>
        <v>0</v>
      </c>
      <c r="BL120" s="19" t="s">
        <v>188</v>
      </c>
      <c r="BM120" s="166" t="s">
        <v>217</v>
      </c>
    </row>
    <row r="121" spans="1:65" s="15" customFormat="1">
      <c r="B121" s="185"/>
      <c r="D121" s="169" t="s">
        <v>190</v>
      </c>
      <c r="E121" s="186" t="s">
        <v>3</v>
      </c>
      <c r="F121" s="187" t="s">
        <v>218</v>
      </c>
      <c r="H121" s="186" t="s">
        <v>3</v>
      </c>
      <c r="I121" s="188"/>
      <c r="L121" s="185"/>
      <c r="M121" s="189"/>
      <c r="N121" s="190"/>
      <c r="O121" s="190"/>
      <c r="P121" s="190"/>
      <c r="Q121" s="190"/>
      <c r="R121" s="190"/>
      <c r="S121" s="190"/>
      <c r="T121" s="191"/>
      <c r="AT121" s="186" t="s">
        <v>190</v>
      </c>
      <c r="AU121" s="186" t="s">
        <v>84</v>
      </c>
      <c r="AV121" s="15" t="s">
        <v>82</v>
      </c>
      <c r="AW121" s="15" t="s">
        <v>35</v>
      </c>
      <c r="AX121" s="15" t="s">
        <v>74</v>
      </c>
      <c r="AY121" s="186" t="s">
        <v>181</v>
      </c>
    </row>
    <row r="122" spans="1:65" s="13" customFormat="1">
      <c r="B122" s="168"/>
      <c r="D122" s="169" t="s">
        <v>190</v>
      </c>
      <c r="E122" s="170" t="s">
        <v>3</v>
      </c>
      <c r="F122" s="171" t="s">
        <v>219</v>
      </c>
      <c r="H122" s="172">
        <v>2.33</v>
      </c>
      <c r="I122" s="173"/>
      <c r="L122" s="168"/>
      <c r="M122" s="174"/>
      <c r="N122" s="175"/>
      <c r="O122" s="175"/>
      <c r="P122" s="175"/>
      <c r="Q122" s="175"/>
      <c r="R122" s="175"/>
      <c r="S122" s="175"/>
      <c r="T122" s="176"/>
      <c r="AT122" s="170" t="s">
        <v>190</v>
      </c>
      <c r="AU122" s="170" t="s">
        <v>84</v>
      </c>
      <c r="AV122" s="13" t="s">
        <v>84</v>
      </c>
      <c r="AW122" s="13" t="s">
        <v>35</v>
      </c>
      <c r="AX122" s="13" t="s">
        <v>74</v>
      </c>
      <c r="AY122" s="170" t="s">
        <v>181</v>
      </c>
    </row>
    <row r="123" spans="1:65" s="14" customFormat="1">
      <c r="B123" s="177"/>
      <c r="D123" s="169" t="s">
        <v>190</v>
      </c>
      <c r="E123" s="178" t="s">
        <v>3</v>
      </c>
      <c r="F123" s="179" t="s">
        <v>193</v>
      </c>
      <c r="H123" s="180">
        <v>2.33</v>
      </c>
      <c r="I123" s="181"/>
      <c r="L123" s="177"/>
      <c r="M123" s="182"/>
      <c r="N123" s="183"/>
      <c r="O123" s="183"/>
      <c r="P123" s="183"/>
      <c r="Q123" s="183"/>
      <c r="R123" s="183"/>
      <c r="S123" s="183"/>
      <c r="T123" s="184"/>
      <c r="AT123" s="178" t="s">
        <v>190</v>
      </c>
      <c r="AU123" s="178" t="s">
        <v>84</v>
      </c>
      <c r="AV123" s="14" t="s">
        <v>188</v>
      </c>
      <c r="AW123" s="14" t="s">
        <v>35</v>
      </c>
      <c r="AX123" s="14" t="s">
        <v>82</v>
      </c>
      <c r="AY123" s="178" t="s">
        <v>181</v>
      </c>
    </row>
    <row r="124" spans="1:65" s="2" customFormat="1" ht="33" customHeight="1">
      <c r="A124" s="34"/>
      <c r="B124" s="154"/>
      <c r="C124" s="155" t="s">
        <v>220</v>
      </c>
      <c r="D124" s="155" t="s">
        <v>183</v>
      </c>
      <c r="E124" s="156" t="s">
        <v>221</v>
      </c>
      <c r="F124" s="157" t="s">
        <v>222</v>
      </c>
      <c r="G124" s="158" t="s">
        <v>216</v>
      </c>
      <c r="H124" s="159">
        <v>19.942</v>
      </c>
      <c r="I124" s="160"/>
      <c r="J124" s="161">
        <f>ROUND(I124*H124,2)</f>
        <v>0</v>
      </c>
      <c r="K124" s="157" t="s">
        <v>187</v>
      </c>
      <c r="L124" s="35"/>
      <c r="M124" s="162" t="s">
        <v>3</v>
      </c>
      <c r="N124" s="163" t="s">
        <v>45</v>
      </c>
      <c r="O124" s="55"/>
      <c r="P124" s="164">
        <f>O124*H124</f>
        <v>0</v>
      </c>
      <c r="Q124" s="164">
        <v>5.8970000000000002E-2</v>
      </c>
      <c r="R124" s="164">
        <f>Q124*H124</f>
        <v>1.1759797400000001</v>
      </c>
      <c r="S124" s="164">
        <v>0</v>
      </c>
      <c r="T124" s="16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6" t="s">
        <v>188</v>
      </c>
      <c r="AT124" s="166" t="s">
        <v>183</v>
      </c>
      <c r="AU124" s="166" t="s">
        <v>84</v>
      </c>
      <c r="AY124" s="19" t="s">
        <v>181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9" t="s">
        <v>82</v>
      </c>
      <c r="BK124" s="167">
        <f>ROUND(I124*H124,2)</f>
        <v>0</v>
      </c>
      <c r="BL124" s="19" t="s">
        <v>188</v>
      </c>
      <c r="BM124" s="166" t="s">
        <v>223</v>
      </c>
    </row>
    <row r="125" spans="1:65" s="13" customFormat="1">
      <c r="B125" s="168"/>
      <c r="D125" s="169" t="s">
        <v>190</v>
      </c>
      <c r="E125" s="170" t="s">
        <v>3</v>
      </c>
      <c r="F125" s="171" t="s">
        <v>224</v>
      </c>
      <c r="H125" s="172">
        <v>13.895</v>
      </c>
      <c r="I125" s="173"/>
      <c r="L125" s="168"/>
      <c r="M125" s="174"/>
      <c r="N125" s="175"/>
      <c r="O125" s="175"/>
      <c r="P125" s="175"/>
      <c r="Q125" s="175"/>
      <c r="R125" s="175"/>
      <c r="S125" s="175"/>
      <c r="T125" s="176"/>
      <c r="AT125" s="170" t="s">
        <v>190</v>
      </c>
      <c r="AU125" s="170" t="s">
        <v>84</v>
      </c>
      <c r="AV125" s="13" t="s">
        <v>84</v>
      </c>
      <c r="AW125" s="13" t="s">
        <v>35</v>
      </c>
      <c r="AX125" s="13" t="s">
        <v>74</v>
      </c>
      <c r="AY125" s="170" t="s">
        <v>181</v>
      </c>
    </row>
    <row r="126" spans="1:65" s="13" customFormat="1">
      <c r="B126" s="168"/>
      <c r="D126" s="169" t="s">
        <v>190</v>
      </c>
      <c r="E126" s="170" t="s">
        <v>3</v>
      </c>
      <c r="F126" s="171" t="s">
        <v>225</v>
      </c>
      <c r="H126" s="172">
        <v>6.0469999999999997</v>
      </c>
      <c r="I126" s="173"/>
      <c r="L126" s="168"/>
      <c r="M126" s="174"/>
      <c r="N126" s="175"/>
      <c r="O126" s="175"/>
      <c r="P126" s="175"/>
      <c r="Q126" s="175"/>
      <c r="R126" s="175"/>
      <c r="S126" s="175"/>
      <c r="T126" s="176"/>
      <c r="AT126" s="170" t="s">
        <v>190</v>
      </c>
      <c r="AU126" s="170" t="s">
        <v>84</v>
      </c>
      <c r="AV126" s="13" t="s">
        <v>84</v>
      </c>
      <c r="AW126" s="13" t="s">
        <v>35</v>
      </c>
      <c r="AX126" s="13" t="s">
        <v>74</v>
      </c>
      <c r="AY126" s="170" t="s">
        <v>181</v>
      </c>
    </row>
    <row r="127" spans="1:65" s="14" customFormat="1">
      <c r="B127" s="177"/>
      <c r="D127" s="169" t="s">
        <v>190</v>
      </c>
      <c r="E127" s="178" t="s">
        <v>3</v>
      </c>
      <c r="F127" s="179" t="s">
        <v>193</v>
      </c>
      <c r="H127" s="180">
        <v>19.942</v>
      </c>
      <c r="I127" s="181"/>
      <c r="L127" s="177"/>
      <c r="M127" s="182"/>
      <c r="N127" s="183"/>
      <c r="O127" s="183"/>
      <c r="P127" s="183"/>
      <c r="Q127" s="183"/>
      <c r="R127" s="183"/>
      <c r="S127" s="183"/>
      <c r="T127" s="184"/>
      <c r="AT127" s="178" t="s">
        <v>190</v>
      </c>
      <c r="AU127" s="178" t="s">
        <v>84</v>
      </c>
      <c r="AV127" s="14" t="s">
        <v>188</v>
      </c>
      <c r="AW127" s="14" t="s">
        <v>35</v>
      </c>
      <c r="AX127" s="14" t="s">
        <v>82</v>
      </c>
      <c r="AY127" s="178" t="s">
        <v>181</v>
      </c>
    </row>
    <row r="128" spans="1:65" s="2" customFormat="1" ht="33" customHeight="1">
      <c r="A128" s="34"/>
      <c r="B128" s="154"/>
      <c r="C128" s="155" t="s">
        <v>226</v>
      </c>
      <c r="D128" s="155" t="s">
        <v>183</v>
      </c>
      <c r="E128" s="156" t="s">
        <v>227</v>
      </c>
      <c r="F128" s="157" t="s">
        <v>228</v>
      </c>
      <c r="G128" s="158" t="s">
        <v>216</v>
      </c>
      <c r="H128" s="159">
        <v>14.097</v>
      </c>
      <c r="I128" s="160"/>
      <c r="J128" s="161">
        <f>ROUND(I128*H128,2)</f>
        <v>0</v>
      </c>
      <c r="K128" s="157" t="s">
        <v>187</v>
      </c>
      <c r="L128" s="35"/>
      <c r="M128" s="162" t="s">
        <v>3</v>
      </c>
      <c r="N128" s="163" t="s">
        <v>45</v>
      </c>
      <c r="O128" s="55"/>
      <c r="P128" s="164">
        <f>O128*H128</f>
        <v>0</v>
      </c>
      <c r="Q128" s="164">
        <v>7.571E-2</v>
      </c>
      <c r="R128" s="164">
        <f>Q128*H128</f>
        <v>1.06728387</v>
      </c>
      <c r="S128" s="164">
        <v>0</v>
      </c>
      <c r="T128" s="16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6" t="s">
        <v>188</v>
      </c>
      <c r="AT128" s="166" t="s">
        <v>183</v>
      </c>
      <c r="AU128" s="166" t="s">
        <v>84</v>
      </c>
      <c r="AY128" s="19" t="s">
        <v>181</v>
      </c>
      <c r="BE128" s="167">
        <f>IF(N128="základní",J128,0)</f>
        <v>0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9" t="s">
        <v>82</v>
      </c>
      <c r="BK128" s="167">
        <f>ROUND(I128*H128,2)</f>
        <v>0</v>
      </c>
      <c r="BL128" s="19" t="s">
        <v>188</v>
      </c>
      <c r="BM128" s="166" t="s">
        <v>229</v>
      </c>
    </row>
    <row r="129" spans="1:65" s="13" customFormat="1">
      <c r="B129" s="168"/>
      <c r="D129" s="169" t="s">
        <v>190</v>
      </c>
      <c r="E129" s="170" t="s">
        <v>3</v>
      </c>
      <c r="F129" s="171" t="s">
        <v>230</v>
      </c>
      <c r="H129" s="172">
        <v>14.097</v>
      </c>
      <c r="I129" s="173"/>
      <c r="L129" s="168"/>
      <c r="M129" s="174"/>
      <c r="N129" s="175"/>
      <c r="O129" s="175"/>
      <c r="P129" s="175"/>
      <c r="Q129" s="175"/>
      <c r="R129" s="175"/>
      <c r="S129" s="175"/>
      <c r="T129" s="176"/>
      <c r="AT129" s="170" t="s">
        <v>190</v>
      </c>
      <c r="AU129" s="170" t="s">
        <v>84</v>
      </c>
      <c r="AV129" s="13" t="s">
        <v>84</v>
      </c>
      <c r="AW129" s="13" t="s">
        <v>35</v>
      </c>
      <c r="AX129" s="13" t="s">
        <v>74</v>
      </c>
      <c r="AY129" s="170" t="s">
        <v>181</v>
      </c>
    </row>
    <row r="130" spans="1:65" s="14" customFormat="1">
      <c r="B130" s="177"/>
      <c r="D130" s="169" t="s">
        <v>190</v>
      </c>
      <c r="E130" s="178" t="s">
        <v>3</v>
      </c>
      <c r="F130" s="179" t="s">
        <v>193</v>
      </c>
      <c r="H130" s="180">
        <v>14.097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190</v>
      </c>
      <c r="AU130" s="178" t="s">
        <v>84</v>
      </c>
      <c r="AV130" s="14" t="s">
        <v>188</v>
      </c>
      <c r="AW130" s="14" t="s">
        <v>35</v>
      </c>
      <c r="AX130" s="14" t="s">
        <v>82</v>
      </c>
      <c r="AY130" s="178" t="s">
        <v>181</v>
      </c>
    </row>
    <row r="131" spans="1:65" s="2" customFormat="1" ht="21.75" customHeight="1">
      <c r="A131" s="34"/>
      <c r="B131" s="154"/>
      <c r="C131" s="155" t="s">
        <v>231</v>
      </c>
      <c r="D131" s="155" t="s">
        <v>183</v>
      </c>
      <c r="E131" s="156" t="s">
        <v>232</v>
      </c>
      <c r="F131" s="157" t="s">
        <v>233</v>
      </c>
      <c r="G131" s="158" t="s">
        <v>234</v>
      </c>
      <c r="H131" s="159">
        <v>29.22</v>
      </c>
      <c r="I131" s="160"/>
      <c r="J131" s="161">
        <f>ROUND(I131*H131,2)</f>
        <v>0</v>
      </c>
      <c r="K131" s="157" t="s">
        <v>187</v>
      </c>
      <c r="L131" s="35"/>
      <c r="M131" s="162" t="s">
        <v>3</v>
      </c>
      <c r="N131" s="163" t="s">
        <v>45</v>
      </c>
      <c r="O131" s="55"/>
      <c r="P131" s="164">
        <f>O131*H131</f>
        <v>0</v>
      </c>
      <c r="Q131" s="164">
        <v>1.2999999999999999E-4</v>
      </c>
      <c r="R131" s="164">
        <f>Q131*H131</f>
        <v>3.7985999999999996E-3</v>
      </c>
      <c r="S131" s="164">
        <v>0</v>
      </c>
      <c r="T131" s="16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66" t="s">
        <v>188</v>
      </c>
      <c r="AT131" s="166" t="s">
        <v>183</v>
      </c>
      <c r="AU131" s="166" t="s">
        <v>84</v>
      </c>
      <c r="AY131" s="19" t="s">
        <v>181</v>
      </c>
      <c r="BE131" s="167">
        <f>IF(N131="základní",J131,0)</f>
        <v>0</v>
      </c>
      <c r="BF131" s="167">
        <f>IF(N131="snížená",J131,0)</f>
        <v>0</v>
      </c>
      <c r="BG131" s="167">
        <f>IF(N131="zákl. přenesená",J131,0)</f>
        <v>0</v>
      </c>
      <c r="BH131" s="167">
        <f>IF(N131="sníž. přenesená",J131,0)</f>
        <v>0</v>
      </c>
      <c r="BI131" s="167">
        <f>IF(N131="nulová",J131,0)</f>
        <v>0</v>
      </c>
      <c r="BJ131" s="19" t="s">
        <v>82</v>
      </c>
      <c r="BK131" s="167">
        <f>ROUND(I131*H131,2)</f>
        <v>0</v>
      </c>
      <c r="BL131" s="19" t="s">
        <v>188</v>
      </c>
      <c r="BM131" s="166" t="s">
        <v>235</v>
      </c>
    </row>
    <row r="132" spans="1:65" s="13" customFormat="1">
      <c r="B132" s="168"/>
      <c r="D132" s="169" t="s">
        <v>190</v>
      </c>
      <c r="E132" s="170" t="s">
        <v>3</v>
      </c>
      <c r="F132" s="171" t="s">
        <v>236</v>
      </c>
      <c r="H132" s="172">
        <v>20.88</v>
      </c>
      <c r="I132" s="173"/>
      <c r="L132" s="168"/>
      <c r="M132" s="174"/>
      <c r="N132" s="175"/>
      <c r="O132" s="175"/>
      <c r="P132" s="175"/>
      <c r="Q132" s="175"/>
      <c r="R132" s="175"/>
      <c r="S132" s="175"/>
      <c r="T132" s="176"/>
      <c r="AT132" s="170" t="s">
        <v>190</v>
      </c>
      <c r="AU132" s="170" t="s">
        <v>84</v>
      </c>
      <c r="AV132" s="13" t="s">
        <v>84</v>
      </c>
      <c r="AW132" s="13" t="s">
        <v>35</v>
      </c>
      <c r="AX132" s="13" t="s">
        <v>74</v>
      </c>
      <c r="AY132" s="170" t="s">
        <v>181</v>
      </c>
    </row>
    <row r="133" spans="1:65" s="13" customFormat="1">
      <c r="B133" s="168"/>
      <c r="D133" s="169" t="s">
        <v>190</v>
      </c>
      <c r="E133" s="170" t="s">
        <v>3</v>
      </c>
      <c r="F133" s="171" t="s">
        <v>237</v>
      </c>
      <c r="H133" s="172">
        <v>8.34</v>
      </c>
      <c r="I133" s="173"/>
      <c r="L133" s="168"/>
      <c r="M133" s="174"/>
      <c r="N133" s="175"/>
      <c r="O133" s="175"/>
      <c r="P133" s="175"/>
      <c r="Q133" s="175"/>
      <c r="R133" s="175"/>
      <c r="S133" s="175"/>
      <c r="T133" s="176"/>
      <c r="AT133" s="170" t="s">
        <v>190</v>
      </c>
      <c r="AU133" s="170" t="s">
        <v>84</v>
      </c>
      <c r="AV133" s="13" t="s">
        <v>84</v>
      </c>
      <c r="AW133" s="13" t="s">
        <v>35</v>
      </c>
      <c r="AX133" s="13" t="s">
        <v>74</v>
      </c>
      <c r="AY133" s="170" t="s">
        <v>181</v>
      </c>
    </row>
    <row r="134" spans="1:65" s="14" customFormat="1">
      <c r="B134" s="177"/>
      <c r="D134" s="169" t="s">
        <v>190</v>
      </c>
      <c r="E134" s="178" t="s">
        <v>3</v>
      </c>
      <c r="F134" s="179" t="s">
        <v>193</v>
      </c>
      <c r="H134" s="180">
        <v>29.22</v>
      </c>
      <c r="I134" s="181"/>
      <c r="L134" s="177"/>
      <c r="M134" s="182"/>
      <c r="N134" s="183"/>
      <c r="O134" s="183"/>
      <c r="P134" s="183"/>
      <c r="Q134" s="183"/>
      <c r="R134" s="183"/>
      <c r="S134" s="183"/>
      <c r="T134" s="184"/>
      <c r="AT134" s="178" t="s">
        <v>190</v>
      </c>
      <c r="AU134" s="178" t="s">
        <v>84</v>
      </c>
      <c r="AV134" s="14" t="s">
        <v>188</v>
      </c>
      <c r="AW134" s="14" t="s">
        <v>35</v>
      </c>
      <c r="AX134" s="14" t="s">
        <v>82</v>
      </c>
      <c r="AY134" s="178" t="s">
        <v>181</v>
      </c>
    </row>
    <row r="135" spans="1:65" s="2" customFormat="1" ht="33" customHeight="1">
      <c r="A135" s="34"/>
      <c r="B135" s="154"/>
      <c r="C135" s="155" t="s">
        <v>238</v>
      </c>
      <c r="D135" s="155" t="s">
        <v>183</v>
      </c>
      <c r="E135" s="156" t="s">
        <v>239</v>
      </c>
      <c r="F135" s="157" t="s">
        <v>240</v>
      </c>
      <c r="G135" s="158" t="s">
        <v>216</v>
      </c>
      <c r="H135" s="159">
        <v>0.36399999999999999</v>
      </c>
      <c r="I135" s="160"/>
      <c r="J135" s="161">
        <f>ROUND(I135*H135,2)</f>
        <v>0</v>
      </c>
      <c r="K135" s="157" t="s">
        <v>187</v>
      </c>
      <c r="L135" s="35"/>
      <c r="M135" s="162" t="s">
        <v>3</v>
      </c>
      <c r="N135" s="163" t="s">
        <v>45</v>
      </c>
      <c r="O135" s="55"/>
      <c r="P135" s="164">
        <f>O135*H135</f>
        <v>0</v>
      </c>
      <c r="Q135" s="164">
        <v>0.17818000000000001</v>
      </c>
      <c r="R135" s="164">
        <f>Q135*H135</f>
        <v>6.4857520000000002E-2</v>
      </c>
      <c r="S135" s="164">
        <v>0</v>
      </c>
      <c r="T135" s="16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66" t="s">
        <v>188</v>
      </c>
      <c r="AT135" s="166" t="s">
        <v>183</v>
      </c>
      <c r="AU135" s="166" t="s">
        <v>84</v>
      </c>
      <c r="AY135" s="19" t="s">
        <v>181</v>
      </c>
      <c r="BE135" s="167">
        <f>IF(N135="základní",J135,0)</f>
        <v>0</v>
      </c>
      <c r="BF135" s="167">
        <f>IF(N135="snížená",J135,0)</f>
        <v>0</v>
      </c>
      <c r="BG135" s="167">
        <f>IF(N135="zákl. přenesená",J135,0)</f>
        <v>0</v>
      </c>
      <c r="BH135" s="167">
        <f>IF(N135="sníž. přenesená",J135,0)</f>
        <v>0</v>
      </c>
      <c r="BI135" s="167">
        <f>IF(N135="nulová",J135,0)</f>
        <v>0</v>
      </c>
      <c r="BJ135" s="19" t="s">
        <v>82</v>
      </c>
      <c r="BK135" s="167">
        <f>ROUND(I135*H135,2)</f>
        <v>0</v>
      </c>
      <c r="BL135" s="19" t="s">
        <v>188</v>
      </c>
      <c r="BM135" s="166" t="s">
        <v>241</v>
      </c>
    </row>
    <row r="136" spans="1:65" s="13" customFormat="1">
      <c r="B136" s="168"/>
      <c r="D136" s="169" t="s">
        <v>190</v>
      </c>
      <c r="E136" s="170" t="s">
        <v>3</v>
      </c>
      <c r="F136" s="171" t="s">
        <v>242</v>
      </c>
      <c r="H136" s="172">
        <v>0.36399999999999999</v>
      </c>
      <c r="I136" s="173"/>
      <c r="L136" s="168"/>
      <c r="M136" s="174"/>
      <c r="N136" s="175"/>
      <c r="O136" s="175"/>
      <c r="P136" s="175"/>
      <c r="Q136" s="175"/>
      <c r="R136" s="175"/>
      <c r="S136" s="175"/>
      <c r="T136" s="176"/>
      <c r="AT136" s="170" t="s">
        <v>190</v>
      </c>
      <c r="AU136" s="170" t="s">
        <v>84</v>
      </c>
      <c r="AV136" s="13" t="s">
        <v>84</v>
      </c>
      <c r="AW136" s="13" t="s">
        <v>35</v>
      </c>
      <c r="AX136" s="13" t="s">
        <v>74</v>
      </c>
      <c r="AY136" s="170" t="s">
        <v>181</v>
      </c>
    </row>
    <row r="137" spans="1:65" s="14" customFormat="1">
      <c r="B137" s="177"/>
      <c r="D137" s="169" t="s">
        <v>190</v>
      </c>
      <c r="E137" s="178" t="s">
        <v>3</v>
      </c>
      <c r="F137" s="179" t="s">
        <v>193</v>
      </c>
      <c r="H137" s="180">
        <v>0.36399999999999999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8" t="s">
        <v>190</v>
      </c>
      <c r="AU137" s="178" t="s">
        <v>84</v>
      </c>
      <c r="AV137" s="14" t="s">
        <v>188</v>
      </c>
      <c r="AW137" s="14" t="s">
        <v>35</v>
      </c>
      <c r="AX137" s="14" t="s">
        <v>82</v>
      </c>
      <c r="AY137" s="178" t="s">
        <v>181</v>
      </c>
    </row>
    <row r="138" spans="1:65" s="2" customFormat="1" ht="44.25" customHeight="1">
      <c r="A138" s="34"/>
      <c r="B138" s="154"/>
      <c r="C138" s="155" t="s">
        <v>243</v>
      </c>
      <c r="D138" s="155" t="s">
        <v>183</v>
      </c>
      <c r="E138" s="156" t="s">
        <v>244</v>
      </c>
      <c r="F138" s="157" t="s">
        <v>245</v>
      </c>
      <c r="G138" s="158" t="s">
        <v>216</v>
      </c>
      <c r="H138" s="159">
        <v>0.52</v>
      </c>
      <c r="I138" s="160"/>
      <c r="J138" s="161">
        <f>ROUND(I138*H138,2)</f>
        <v>0</v>
      </c>
      <c r="K138" s="157" t="s">
        <v>187</v>
      </c>
      <c r="L138" s="35"/>
      <c r="M138" s="162" t="s">
        <v>3</v>
      </c>
      <c r="N138" s="163" t="s">
        <v>45</v>
      </c>
      <c r="O138" s="55"/>
      <c r="P138" s="164">
        <f>O138*H138</f>
        <v>0</v>
      </c>
      <c r="Q138" s="164">
        <v>8.8400000000000006E-3</v>
      </c>
      <c r="R138" s="164">
        <f>Q138*H138</f>
        <v>4.5968000000000007E-3</v>
      </c>
      <c r="S138" s="164">
        <v>0</v>
      </c>
      <c r="T138" s="16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6" t="s">
        <v>188</v>
      </c>
      <c r="AT138" s="166" t="s">
        <v>183</v>
      </c>
      <c r="AU138" s="166" t="s">
        <v>84</v>
      </c>
      <c r="AY138" s="19" t="s">
        <v>181</v>
      </c>
      <c r="BE138" s="167">
        <f>IF(N138="základní",J138,0)</f>
        <v>0</v>
      </c>
      <c r="BF138" s="167">
        <f>IF(N138="snížená",J138,0)</f>
        <v>0</v>
      </c>
      <c r="BG138" s="167">
        <f>IF(N138="zákl. přenesená",J138,0)</f>
        <v>0</v>
      </c>
      <c r="BH138" s="167">
        <f>IF(N138="sníž. přenesená",J138,0)</f>
        <v>0</v>
      </c>
      <c r="BI138" s="167">
        <f>IF(N138="nulová",J138,0)</f>
        <v>0</v>
      </c>
      <c r="BJ138" s="19" t="s">
        <v>82</v>
      </c>
      <c r="BK138" s="167">
        <f>ROUND(I138*H138,2)</f>
        <v>0</v>
      </c>
      <c r="BL138" s="19" t="s">
        <v>188</v>
      </c>
      <c r="BM138" s="166" t="s">
        <v>246</v>
      </c>
    </row>
    <row r="139" spans="1:65" s="13" customFormat="1">
      <c r="B139" s="168"/>
      <c r="D139" s="169" t="s">
        <v>190</v>
      </c>
      <c r="E139" s="170" t="s">
        <v>3</v>
      </c>
      <c r="F139" s="171" t="s">
        <v>247</v>
      </c>
      <c r="H139" s="172">
        <v>0.52</v>
      </c>
      <c r="I139" s="173"/>
      <c r="L139" s="168"/>
      <c r="M139" s="174"/>
      <c r="N139" s="175"/>
      <c r="O139" s="175"/>
      <c r="P139" s="175"/>
      <c r="Q139" s="175"/>
      <c r="R139" s="175"/>
      <c r="S139" s="175"/>
      <c r="T139" s="176"/>
      <c r="AT139" s="170" t="s">
        <v>190</v>
      </c>
      <c r="AU139" s="170" t="s">
        <v>84</v>
      </c>
      <c r="AV139" s="13" t="s">
        <v>84</v>
      </c>
      <c r="AW139" s="13" t="s">
        <v>35</v>
      </c>
      <c r="AX139" s="13" t="s">
        <v>74</v>
      </c>
      <c r="AY139" s="170" t="s">
        <v>181</v>
      </c>
    </row>
    <row r="140" spans="1:65" s="14" customFormat="1">
      <c r="B140" s="177"/>
      <c r="D140" s="169" t="s">
        <v>190</v>
      </c>
      <c r="E140" s="178" t="s">
        <v>3</v>
      </c>
      <c r="F140" s="179" t="s">
        <v>193</v>
      </c>
      <c r="H140" s="180">
        <v>0.52</v>
      </c>
      <c r="I140" s="181"/>
      <c r="L140" s="177"/>
      <c r="M140" s="182"/>
      <c r="N140" s="183"/>
      <c r="O140" s="183"/>
      <c r="P140" s="183"/>
      <c r="Q140" s="183"/>
      <c r="R140" s="183"/>
      <c r="S140" s="183"/>
      <c r="T140" s="184"/>
      <c r="AT140" s="178" t="s">
        <v>190</v>
      </c>
      <c r="AU140" s="178" t="s">
        <v>84</v>
      </c>
      <c r="AV140" s="14" t="s">
        <v>188</v>
      </c>
      <c r="AW140" s="14" t="s">
        <v>35</v>
      </c>
      <c r="AX140" s="14" t="s">
        <v>82</v>
      </c>
      <c r="AY140" s="178" t="s">
        <v>181</v>
      </c>
    </row>
    <row r="141" spans="1:65" s="12" customFormat="1" ht="22.9" customHeight="1">
      <c r="B141" s="141"/>
      <c r="D141" s="142" t="s">
        <v>73</v>
      </c>
      <c r="E141" s="152" t="s">
        <v>213</v>
      </c>
      <c r="F141" s="152" t="s">
        <v>248</v>
      </c>
      <c r="I141" s="144"/>
      <c r="J141" s="153">
        <f>BK141</f>
        <v>0</v>
      </c>
      <c r="L141" s="141"/>
      <c r="M141" s="146"/>
      <c r="N141" s="147"/>
      <c r="O141" s="147"/>
      <c r="P141" s="148">
        <f>SUM(P142:P192)</f>
        <v>0</v>
      </c>
      <c r="Q141" s="147"/>
      <c r="R141" s="148">
        <f>SUM(R142:R192)</f>
        <v>6.3951785699999997</v>
      </c>
      <c r="S141" s="147"/>
      <c r="T141" s="149">
        <f>SUM(T142:T192)</f>
        <v>0</v>
      </c>
      <c r="AR141" s="142" t="s">
        <v>82</v>
      </c>
      <c r="AT141" s="150" t="s">
        <v>73</v>
      </c>
      <c r="AU141" s="150" t="s">
        <v>82</v>
      </c>
      <c r="AY141" s="142" t="s">
        <v>181</v>
      </c>
      <c r="BK141" s="151">
        <f>SUM(BK142:BK192)</f>
        <v>0</v>
      </c>
    </row>
    <row r="142" spans="1:65" s="2" customFormat="1" ht="21.75" customHeight="1">
      <c r="A142" s="34"/>
      <c r="B142" s="154"/>
      <c r="C142" s="155" t="s">
        <v>249</v>
      </c>
      <c r="D142" s="155" t="s">
        <v>183</v>
      </c>
      <c r="E142" s="156" t="s">
        <v>250</v>
      </c>
      <c r="F142" s="157" t="s">
        <v>251</v>
      </c>
      <c r="G142" s="158" t="s">
        <v>216</v>
      </c>
      <c r="H142" s="159">
        <v>68.076999999999998</v>
      </c>
      <c r="I142" s="160"/>
      <c r="J142" s="161">
        <f>ROUND(I142*H142,2)</f>
        <v>0</v>
      </c>
      <c r="K142" s="157" t="s">
        <v>187</v>
      </c>
      <c r="L142" s="35"/>
      <c r="M142" s="162" t="s">
        <v>3</v>
      </c>
      <c r="N142" s="163" t="s">
        <v>45</v>
      </c>
      <c r="O142" s="55"/>
      <c r="P142" s="164">
        <f>O142*H142</f>
        <v>0</v>
      </c>
      <c r="Q142" s="164">
        <v>7.3499999999999998E-3</v>
      </c>
      <c r="R142" s="164">
        <f>Q142*H142</f>
        <v>0.50036594999999995</v>
      </c>
      <c r="S142" s="164">
        <v>0</v>
      </c>
      <c r="T142" s="16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6" t="s">
        <v>188</v>
      </c>
      <c r="AT142" s="166" t="s">
        <v>183</v>
      </c>
      <c r="AU142" s="166" t="s">
        <v>84</v>
      </c>
      <c r="AY142" s="19" t="s">
        <v>181</v>
      </c>
      <c r="BE142" s="167">
        <f>IF(N142="základní",J142,0)</f>
        <v>0</v>
      </c>
      <c r="BF142" s="167">
        <f>IF(N142="snížená",J142,0)</f>
        <v>0</v>
      </c>
      <c r="BG142" s="167">
        <f>IF(N142="zákl. přenesená",J142,0)</f>
        <v>0</v>
      </c>
      <c r="BH142" s="167">
        <f>IF(N142="sníž. přenesená",J142,0)</f>
        <v>0</v>
      </c>
      <c r="BI142" s="167">
        <f>IF(N142="nulová",J142,0)</f>
        <v>0</v>
      </c>
      <c r="BJ142" s="19" t="s">
        <v>82</v>
      </c>
      <c r="BK142" s="167">
        <f>ROUND(I142*H142,2)</f>
        <v>0</v>
      </c>
      <c r="BL142" s="19" t="s">
        <v>188</v>
      </c>
      <c r="BM142" s="166" t="s">
        <v>252</v>
      </c>
    </row>
    <row r="143" spans="1:65" s="13" customFormat="1">
      <c r="B143" s="168"/>
      <c r="D143" s="169" t="s">
        <v>190</v>
      </c>
      <c r="E143" s="170" t="s">
        <v>3</v>
      </c>
      <c r="F143" s="171" t="s">
        <v>133</v>
      </c>
      <c r="H143" s="172">
        <v>68.076999999999998</v>
      </c>
      <c r="I143" s="173"/>
      <c r="L143" s="168"/>
      <c r="M143" s="174"/>
      <c r="N143" s="175"/>
      <c r="O143" s="175"/>
      <c r="P143" s="175"/>
      <c r="Q143" s="175"/>
      <c r="R143" s="175"/>
      <c r="S143" s="175"/>
      <c r="T143" s="176"/>
      <c r="AT143" s="170" t="s">
        <v>190</v>
      </c>
      <c r="AU143" s="170" t="s">
        <v>84</v>
      </c>
      <c r="AV143" s="13" t="s">
        <v>84</v>
      </c>
      <c r="AW143" s="13" t="s">
        <v>35</v>
      </c>
      <c r="AX143" s="13" t="s">
        <v>74</v>
      </c>
      <c r="AY143" s="170" t="s">
        <v>181</v>
      </c>
    </row>
    <row r="144" spans="1:65" s="14" customFormat="1">
      <c r="B144" s="177"/>
      <c r="D144" s="169" t="s">
        <v>190</v>
      </c>
      <c r="E144" s="178" t="s">
        <v>3</v>
      </c>
      <c r="F144" s="179" t="s">
        <v>193</v>
      </c>
      <c r="H144" s="180">
        <v>68.076999999999998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190</v>
      </c>
      <c r="AU144" s="178" t="s">
        <v>84</v>
      </c>
      <c r="AV144" s="14" t="s">
        <v>188</v>
      </c>
      <c r="AW144" s="14" t="s">
        <v>35</v>
      </c>
      <c r="AX144" s="14" t="s">
        <v>82</v>
      </c>
      <c r="AY144" s="178" t="s">
        <v>181</v>
      </c>
    </row>
    <row r="145" spans="1:65" s="2" customFormat="1" ht="21.75" customHeight="1">
      <c r="A145" s="34"/>
      <c r="B145" s="154"/>
      <c r="C145" s="155" t="s">
        <v>253</v>
      </c>
      <c r="D145" s="155" t="s">
        <v>183</v>
      </c>
      <c r="E145" s="156" t="s">
        <v>254</v>
      </c>
      <c r="F145" s="157" t="s">
        <v>255</v>
      </c>
      <c r="G145" s="158" t="s">
        <v>216</v>
      </c>
      <c r="H145" s="159">
        <v>141.68799999999999</v>
      </c>
      <c r="I145" s="160"/>
      <c r="J145" s="161">
        <f>ROUND(I145*H145,2)</f>
        <v>0</v>
      </c>
      <c r="K145" s="157" t="s">
        <v>187</v>
      </c>
      <c r="L145" s="35"/>
      <c r="M145" s="162" t="s">
        <v>3</v>
      </c>
      <c r="N145" s="163" t="s">
        <v>45</v>
      </c>
      <c r="O145" s="55"/>
      <c r="P145" s="164">
        <f>O145*H145</f>
        <v>0</v>
      </c>
      <c r="Q145" s="164">
        <v>3.0000000000000001E-3</v>
      </c>
      <c r="R145" s="164">
        <f>Q145*H145</f>
        <v>0.425064</v>
      </c>
      <c r="S145" s="164">
        <v>0</v>
      </c>
      <c r="T145" s="16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6" t="s">
        <v>188</v>
      </c>
      <c r="AT145" s="166" t="s">
        <v>183</v>
      </c>
      <c r="AU145" s="166" t="s">
        <v>84</v>
      </c>
      <c r="AY145" s="19" t="s">
        <v>181</v>
      </c>
      <c r="BE145" s="167">
        <f>IF(N145="základní",J145,0)</f>
        <v>0</v>
      </c>
      <c r="BF145" s="167">
        <f>IF(N145="snížená",J145,0)</f>
        <v>0</v>
      </c>
      <c r="BG145" s="167">
        <f>IF(N145="zákl. přenesená",J145,0)</f>
        <v>0</v>
      </c>
      <c r="BH145" s="167">
        <f>IF(N145="sníž. přenesená",J145,0)</f>
        <v>0</v>
      </c>
      <c r="BI145" s="167">
        <f>IF(N145="nulová",J145,0)</f>
        <v>0</v>
      </c>
      <c r="BJ145" s="19" t="s">
        <v>82</v>
      </c>
      <c r="BK145" s="167">
        <f>ROUND(I145*H145,2)</f>
        <v>0</v>
      </c>
      <c r="BL145" s="19" t="s">
        <v>188</v>
      </c>
      <c r="BM145" s="166" t="s">
        <v>256</v>
      </c>
    </row>
    <row r="146" spans="1:65" s="13" customFormat="1">
      <c r="B146" s="168"/>
      <c r="D146" s="169" t="s">
        <v>190</v>
      </c>
      <c r="E146" s="170" t="s">
        <v>3</v>
      </c>
      <c r="F146" s="171" t="s">
        <v>129</v>
      </c>
      <c r="H146" s="172">
        <v>180.86799999999999</v>
      </c>
      <c r="I146" s="173"/>
      <c r="L146" s="168"/>
      <c r="M146" s="174"/>
      <c r="N146" s="175"/>
      <c r="O146" s="175"/>
      <c r="P146" s="175"/>
      <c r="Q146" s="175"/>
      <c r="R146" s="175"/>
      <c r="S146" s="175"/>
      <c r="T146" s="176"/>
      <c r="AT146" s="170" t="s">
        <v>190</v>
      </c>
      <c r="AU146" s="170" t="s">
        <v>84</v>
      </c>
      <c r="AV146" s="13" t="s">
        <v>84</v>
      </c>
      <c r="AW146" s="13" t="s">
        <v>35</v>
      </c>
      <c r="AX146" s="13" t="s">
        <v>74</v>
      </c>
      <c r="AY146" s="170" t="s">
        <v>181</v>
      </c>
    </row>
    <row r="147" spans="1:65" s="13" customFormat="1">
      <c r="B147" s="168"/>
      <c r="D147" s="169" t="s">
        <v>190</v>
      </c>
      <c r="E147" s="170" t="s">
        <v>3</v>
      </c>
      <c r="F147" s="171" t="s">
        <v>133</v>
      </c>
      <c r="H147" s="172">
        <v>68.076999999999998</v>
      </c>
      <c r="I147" s="173"/>
      <c r="L147" s="168"/>
      <c r="M147" s="174"/>
      <c r="N147" s="175"/>
      <c r="O147" s="175"/>
      <c r="P147" s="175"/>
      <c r="Q147" s="175"/>
      <c r="R147" s="175"/>
      <c r="S147" s="175"/>
      <c r="T147" s="176"/>
      <c r="AT147" s="170" t="s">
        <v>190</v>
      </c>
      <c r="AU147" s="170" t="s">
        <v>84</v>
      </c>
      <c r="AV147" s="13" t="s">
        <v>84</v>
      </c>
      <c r="AW147" s="13" t="s">
        <v>35</v>
      </c>
      <c r="AX147" s="13" t="s">
        <v>74</v>
      </c>
      <c r="AY147" s="170" t="s">
        <v>181</v>
      </c>
    </row>
    <row r="148" spans="1:65" s="15" customFormat="1">
      <c r="B148" s="185"/>
      <c r="D148" s="169" t="s">
        <v>190</v>
      </c>
      <c r="E148" s="186" t="s">
        <v>3</v>
      </c>
      <c r="F148" s="187" t="s">
        <v>257</v>
      </c>
      <c r="H148" s="186" t="s">
        <v>3</v>
      </c>
      <c r="I148" s="188"/>
      <c r="L148" s="185"/>
      <c r="M148" s="189"/>
      <c r="N148" s="190"/>
      <c r="O148" s="190"/>
      <c r="P148" s="190"/>
      <c r="Q148" s="190"/>
      <c r="R148" s="190"/>
      <c r="S148" s="190"/>
      <c r="T148" s="191"/>
      <c r="AT148" s="186" t="s">
        <v>190</v>
      </c>
      <c r="AU148" s="186" t="s">
        <v>84</v>
      </c>
      <c r="AV148" s="15" t="s">
        <v>82</v>
      </c>
      <c r="AW148" s="15" t="s">
        <v>35</v>
      </c>
      <c r="AX148" s="15" t="s">
        <v>74</v>
      </c>
      <c r="AY148" s="186" t="s">
        <v>181</v>
      </c>
    </row>
    <row r="149" spans="1:65" s="13" customFormat="1">
      <c r="B149" s="168"/>
      <c r="D149" s="169" t="s">
        <v>190</v>
      </c>
      <c r="E149" s="170" t="s">
        <v>3</v>
      </c>
      <c r="F149" s="171" t="s">
        <v>258</v>
      </c>
      <c r="H149" s="172">
        <v>-107.25700000000001</v>
      </c>
      <c r="I149" s="173"/>
      <c r="L149" s="168"/>
      <c r="M149" s="174"/>
      <c r="N149" s="175"/>
      <c r="O149" s="175"/>
      <c r="P149" s="175"/>
      <c r="Q149" s="175"/>
      <c r="R149" s="175"/>
      <c r="S149" s="175"/>
      <c r="T149" s="176"/>
      <c r="AT149" s="170" t="s">
        <v>190</v>
      </c>
      <c r="AU149" s="170" t="s">
        <v>84</v>
      </c>
      <c r="AV149" s="13" t="s">
        <v>84</v>
      </c>
      <c r="AW149" s="13" t="s">
        <v>35</v>
      </c>
      <c r="AX149" s="13" t="s">
        <v>74</v>
      </c>
      <c r="AY149" s="170" t="s">
        <v>181</v>
      </c>
    </row>
    <row r="150" spans="1:65" s="14" customFormat="1">
      <c r="B150" s="177"/>
      <c r="D150" s="169" t="s">
        <v>190</v>
      </c>
      <c r="E150" s="178" t="s">
        <v>3</v>
      </c>
      <c r="F150" s="179" t="s">
        <v>193</v>
      </c>
      <c r="H150" s="180">
        <v>141.68799999999999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8" t="s">
        <v>190</v>
      </c>
      <c r="AU150" s="178" t="s">
        <v>84</v>
      </c>
      <c r="AV150" s="14" t="s">
        <v>188</v>
      </c>
      <c r="AW150" s="14" t="s">
        <v>35</v>
      </c>
      <c r="AX150" s="14" t="s">
        <v>82</v>
      </c>
      <c r="AY150" s="178" t="s">
        <v>181</v>
      </c>
    </row>
    <row r="151" spans="1:65" s="2" customFormat="1" ht="33" customHeight="1">
      <c r="A151" s="34"/>
      <c r="B151" s="154"/>
      <c r="C151" s="155" t="s">
        <v>259</v>
      </c>
      <c r="D151" s="155" t="s">
        <v>183</v>
      </c>
      <c r="E151" s="156" t="s">
        <v>260</v>
      </c>
      <c r="F151" s="157" t="s">
        <v>261</v>
      </c>
      <c r="G151" s="158" t="s">
        <v>216</v>
      </c>
      <c r="H151" s="159">
        <v>68.076999999999998</v>
      </c>
      <c r="I151" s="160"/>
      <c r="J151" s="161">
        <f>ROUND(I151*H151,2)</f>
        <v>0</v>
      </c>
      <c r="K151" s="157" t="s">
        <v>187</v>
      </c>
      <c r="L151" s="35"/>
      <c r="M151" s="162" t="s">
        <v>3</v>
      </c>
      <c r="N151" s="163" t="s">
        <v>45</v>
      </c>
      <c r="O151" s="55"/>
      <c r="P151" s="164">
        <f>O151*H151</f>
        <v>0</v>
      </c>
      <c r="Q151" s="164">
        <v>6.5599999999999999E-3</v>
      </c>
      <c r="R151" s="164">
        <f>Q151*H151</f>
        <v>0.44658512</v>
      </c>
      <c r="S151" s="164">
        <v>0</v>
      </c>
      <c r="T151" s="16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66" t="s">
        <v>188</v>
      </c>
      <c r="AT151" s="166" t="s">
        <v>183</v>
      </c>
      <c r="AU151" s="166" t="s">
        <v>84</v>
      </c>
      <c r="AY151" s="19" t="s">
        <v>181</v>
      </c>
      <c r="BE151" s="167">
        <f>IF(N151="základní",J151,0)</f>
        <v>0</v>
      </c>
      <c r="BF151" s="167">
        <f>IF(N151="snížená",J151,0)</f>
        <v>0</v>
      </c>
      <c r="BG151" s="167">
        <f>IF(N151="zákl. přenesená",J151,0)</f>
        <v>0</v>
      </c>
      <c r="BH151" s="167">
        <f>IF(N151="sníž. přenesená",J151,0)</f>
        <v>0</v>
      </c>
      <c r="BI151" s="167">
        <f>IF(N151="nulová",J151,0)</f>
        <v>0</v>
      </c>
      <c r="BJ151" s="19" t="s">
        <v>82</v>
      </c>
      <c r="BK151" s="167">
        <f>ROUND(I151*H151,2)</f>
        <v>0</v>
      </c>
      <c r="BL151" s="19" t="s">
        <v>188</v>
      </c>
      <c r="BM151" s="166" t="s">
        <v>262</v>
      </c>
    </row>
    <row r="152" spans="1:65" s="13" customFormat="1">
      <c r="B152" s="168"/>
      <c r="D152" s="169" t="s">
        <v>190</v>
      </c>
      <c r="E152" s="170" t="s">
        <v>3</v>
      </c>
      <c r="F152" s="171" t="s">
        <v>263</v>
      </c>
      <c r="H152" s="172">
        <v>27.789000000000001</v>
      </c>
      <c r="I152" s="173"/>
      <c r="L152" s="168"/>
      <c r="M152" s="174"/>
      <c r="N152" s="175"/>
      <c r="O152" s="175"/>
      <c r="P152" s="175"/>
      <c r="Q152" s="175"/>
      <c r="R152" s="175"/>
      <c r="S152" s="175"/>
      <c r="T152" s="176"/>
      <c r="AT152" s="170" t="s">
        <v>190</v>
      </c>
      <c r="AU152" s="170" t="s">
        <v>84</v>
      </c>
      <c r="AV152" s="13" t="s">
        <v>84</v>
      </c>
      <c r="AW152" s="13" t="s">
        <v>35</v>
      </c>
      <c r="AX152" s="13" t="s">
        <v>74</v>
      </c>
      <c r="AY152" s="170" t="s">
        <v>181</v>
      </c>
    </row>
    <row r="153" spans="1:65" s="13" customFormat="1">
      <c r="B153" s="168"/>
      <c r="D153" s="169" t="s">
        <v>190</v>
      </c>
      <c r="E153" s="170" t="s">
        <v>3</v>
      </c>
      <c r="F153" s="171" t="s">
        <v>264</v>
      </c>
      <c r="H153" s="172">
        <v>12.093</v>
      </c>
      <c r="I153" s="173"/>
      <c r="L153" s="168"/>
      <c r="M153" s="174"/>
      <c r="N153" s="175"/>
      <c r="O153" s="175"/>
      <c r="P153" s="175"/>
      <c r="Q153" s="175"/>
      <c r="R153" s="175"/>
      <c r="S153" s="175"/>
      <c r="T153" s="176"/>
      <c r="AT153" s="170" t="s">
        <v>190</v>
      </c>
      <c r="AU153" s="170" t="s">
        <v>84</v>
      </c>
      <c r="AV153" s="13" t="s">
        <v>84</v>
      </c>
      <c r="AW153" s="13" t="s">
        <v>35</v>
      </c>
      <c r="AX153" s="13" t="s">
        <v>74</v>
      </c>
      <c r="AY153" s="170" t="s">
        <v>181</v>
      </c>
    </row>
    <row r="154" spans="1:65" s="13" customFormat="1">
      <c r="B154" s="168"/>
      <c r="D154" s="169" t="s">
        <v>190</v>
      </c>
      <c r="E154" s="170" t="s">
        <v>3</v>
      </c>
      <c r="F154" s="171" t="s">
        <v>265</v>
      </c>
      <c r="H154" s="172">
        <v>28.195</v>
      </c>
      <c r="I154" s="173"/>
      <c r="L154" s="168"/>
      <c r="M154" s="174"/>
      <c r="N154" s="175"/>
      <c r="O154" s="175"/>
      <c r="P154" s="175"/>
      <c r="Q154" s="175"/>
      <c r="R154" s="175"/>
      <c r="S154" s="175"/>
      <c r="T154" s="176"/>
      <c r="AT154" s="170" t="s">
        <v>190</v>
      </c>
      <c r="AU154" s="170" t="s">
        <v>84</v>
      </c>
      <c r="AV154" s="13" t="s">
        <v>84</v>
      </c>
      <c r="AW154" s="13" t="s">
        <v>35</v>
      </c>
      <c r="AX154" s="13" t="s">
        <v>74</v>
      </c>
      <c r="AY154" s="170" t="s">
        <v>181</v>
      </c>
    </row>
    <row r="155" spans="1:65" s="16" customFormat="1">
      <c r="B155" s="192"/>
      <c r="D155" s="169" t="s">
        <v>190</v>
      </c>
      <c r="E155" s="193" t="s">
        <v>133</v>
      </c>
      <c r="F155" s="194" t="s">
        <v>266</v>
      </c>
      <c r="H155" s="195">
        <v>68.076999999999998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190</v>
      </c>
      <c r="AU155" s="193" t="s">
        <v>84</v>
      </c>
      <c r="AV155" s="16" t="s">
        <v>124</v>
      </c>
      <c r="AW155" s="16" t="s">
        <v>35</v>
      </c>
      <c r="AX155" s="16" t="s">
        <v>74</v>
      </c>
      <c r="AY155" s="193" t="s">
        <v>181</v>
      </c>
    </row>
    <row r="156" spans="1:65" s="14" customFormat="1">
      <c r="B156" s="177"/>
      <c r="D156" s="169" t="s">
        <v>190</v>
      </c>
      <c r="E156" s="178" t="s">
        <v>3</v>
      </c>
      <c r="F156" s="179" t="s">
        <v>193</v>
      </c>
      <c r="H156" s="180">
        <v>68.076999999999998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8" t="s">
        <v>190</v>
      </c>
      <c r="AU156" s="178" t="s">
        <v>84</v>
      </c>
      <c r="AV156" s="14" t="s">
        <v>188</v>
      </c>
      <c r="AW156" s="14" t="s">
        <v>35</v>
      </c>
      <c r="AX156" s="14" t="s">
        <v>82</v>
      </c>
      <c r="AY156" s="178" t="s">
        <v>181</v>
      </c>
    </row>
    <row r="157" spans="1:65" s="2" customFormat="1" ht="33" customHeight="1">
      <c r="A157" s="34"/>
      <c r="B157" s="154"/>
      <c r="C157" s="155" t="s">
        <v>9</v>
      </c>
      <c r="D157" s="155" t="s">
        <v>183</v>
      </c>
      <c r="E157" s="156" t="s">
        <v>267</v>
      </c>
      <c r="F157" s="157" t="s">
        <v>268</v>
      </c>
      <c r="G157" s="158" t="s">
        <v>216</v>
      </c>
      <c r="H157" s="159">
        <v>180.86799999999999</v>
      </c>
      <c r="I157" s="160"/>
      <c r="J157" s="161">
        <f>ROUND(I157*H157,2)</f>
        <v>0</v>
      </c>
      <c r="K157" s="157" t="s">
        <v>187</v>
      </c>
      <c r="L157" s="35"/>
      <c r="M157" s="162" t="s">
        <v>3</v>
      </c>
      <c r="N157" s="163" t="s">
        <v>45</v>
      </c>
      <c r="O157" s="55"/>
      <c r="P157" s="164">
        <f>O157*H157</f>
        <v>0</v>
      </c>
      <c r="Q157" s="164">
        <v>2.6200000000000001E-2</v>
      </c>
      <c r="R157" s="164">
        <f>Q157*H157</f>
        <v>4.7387416</v>
      </c>
      <c r="S157" s="164">
        <v>0</v>
      </c>
      <c r="T157" s="16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66" t="s">
        <v>188</v>
      </c>
      <c r="AT157" s="166" t="s">
        <v>183</v>
      </c>
      <c r="AU157" s="166" t="s">
        <v>84</v>
      </c>
      <c r="AY157" s="19" t="s">
        <v>181</v>
      </c>
      <c r="BE157" s="167">
        <f>IF(N157="základní",J157,0)</f>
        <v>0</v>
      </c>
      <c r="BF157" s="167">
        <f>IF(N157="snížená",J157,0)</f>
        <v>0</v>
      </c>
      <c r="BG157" s="167">
        <f>IF(N157="zákl. přenesená",J157,0)</f>
        <v>0</v>
      </c>
      <c r="BH157" s="167">
        <f>IF(N157="sníž. přenesená",J157,0)</f>
        <v>0</v>
      </c>
      <c r="BI157" s="167">
        <f>IF(N157="nulová",J157,0)</f>
        <v>0</v>
      </c>
      <c r="BJ157" s="19" t="s">
        <v>82</v>
      </c>
      <c r="BK157" s="167">
        <f>ROUND(I157*H157,2)</f>
        <v>0</v>
      </c>
      <c r="BL157" s="19" t="s">
        <v>188</v>
      </c>
      <c r="BM157" s="166" t="s">
        <v>269</v>
      </c>
    </row>
    <row r="158" spans="1:65" s="15" customFormat="1">
      <c r="B158" s="185"/>
      <c r="D158" s="169" t="s">
        <v>190</v>
      </c>
      <c r="E158" s="186" t="s">
        <v>3</v>
      </c>
      <c r="F158" s="187" t="s">
        <v>270</v>
      </c>
      <c r="H158" s="186" t="s">
        <v>3</v>
      </c>
      <c r="I158" s="188"/>
      <c r="L158" s="185"/>
      <c r="M158" s="189"/>
      <c r="N158" s="190"/>
      <c r="O158" s="190"/>
      <c r="P158" s="190"/>
      <c r="Q158" s="190"/>
      <c r="R158" s="190"/>
      <c r="S158" s="190"/>
      <c r="T158" s="191"/>
      <c r="AT158" s="186" t="s">
        <v>190</v>
      </c>
      <c r="AU158" s="186" t="s">
        <v>84</v>
      </c>
      <c r="AV158" s="15" t="s">
        <v>82</v>
      </c>
      <c r="AW158" s="15" t="s">
        <v>35</v>
      </c>
      <c r="AX158" s="15" t="s">
        <v>74</v>
      </c>
      <c r="AY158" s="186" t="s">
        <v>181</v>
      </c>
    </row>
    <row r="159" spans="1:65" s="13" customFormat="1">
      <c r="B159" s="168"/>
      <c r="D159" s="169" t="s">
        <v>190</v>
      </c>
      <c r="E159" s="170" t="s">
        <v>3</v>
      </c>
      <c r="F159" s="171" t="s">
        <v>271</v>
      </c>
      <c r="H159" s="172">
        <v>59.195</v>
      </c>
      <c r="I159" s="173"/>
      <c r="L159" s="168"/>
      <c r="M159" s="174"/>
      <c r="N159" s="175"/>
      <c r="O159" s="175"/>
      <c r="P159" s="175"/>
      <c r="Q159" s="175"/>
      <c r="R159" s="175"/>
      <c r="S159" s="175"/>
      <c r="T159" s="176"/>
      <c r="AT159" s="170" t="s">
        <v>190</v>
      </c>
      <c r="AU159" s="170" t="s">
        <v>84</v>
      </c>
      <c r="AV159" s="13" t="s">
        <v>84</v>
      </c>
      <c r="AW159" s="13" t="s">
        <v>35</v>
      </c>
      <c r="AX159" s="13" t="s">
        <v>74</v>
      </c>
      <c r="AY159" s="170" t="s">
        <v>181</v>
      </c>
    </row>
    <row r="160" spans="1:65" s="15" customFormat="1">
      <c r="B160" s="185"/>
      <c r="D160" s="169" t="s">
        <v>190</v>
      </c>
      <c r="E160" s="186" t="s">
        <v>3</v>
      </c>
      <c r="F160" s="187" t="s">
        <v>272</v>
      </c>
      <c r="H160" s="186" t="s">
        <v>3</v>
      </c>
      <c r="I160" s="188"/>
      <c r="L160" s="185"/>
      <c r="M160" s="189"/>
      <c r="N160" s="190"/>
      <c r="O160" s="190"/>
      <c r="P160" s="190"/>
      <c r="Q160" s="190"/>
      <c r="R160" s="190"/>
      <c r="S160" s="190"/>
      <c r="T160" s="191"/>
      <c r="AT160" s="186" t="s">
        <v>190</v>
      </c>
      <c r="AU160" s="186" t="s">
        <v>84</v>
      </c>
      <c r="AV160" s="15" t="s">
        <v>82</v>
      </c>
      <c r="AW160" s="15" t="s">
        <v>35</v>
      </c>
      <c r="AX160" s="15" t="s">
        <v>74</v>
      </c>
      <c r="AY160" s="186" t="s">
        <v>181</v>
      </c>
    </row>
    <row r="161" spans="1:65" s="13" customFormat="1">
      <c r="B161" s="168"/>
      <c r="D161" s="169" t="s">
        <v>190</v>
      </c>
      <c r="E161" s="170" t="s">
        <v>3</v>
      </c>
      <c r="F161" s="171" t="s">
        <v>273</v>
      </c>
      <c r="H161" s="172">
        <v>18.715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190</v>
      </c>
      <c r="AU161" s="170" t="s">
        <v>84</v>
      </c>
      <c r="AV161" s="13" t="s">
        <v>84</v>
      </c>
      <c r="AW161" s="13" t="s">
        <v>35</v>
      </c>
      <c r="AX161" s="13" t="s">
        <v>74</v>
      </c>
      <c r="AY161" s="170" t="s">
        <v>181</v>
      </c>
    </row>
    <row r="162" spans="1:65" s="15" customFormat="1">
      <c r="B162" s="185"/>
      <c r="D162" s="169" t="s">
        <v>190</v>
      </c>
      <c r="E162" s="186" t="s">
        <v>3</v>
      </c>
      <c r="F162" s="187" t="s">
        <v>218</v>
      </c>
      <c r="H162" s="186" t="s">
        <v>3</v>
      </c>
      <c r="I162" s="188"/>
      <c r="L162" s="185"/>
      <c r="M162" s="189"/>
      <c r="N162" s="190"/>
      <c r="O162" s="190"/>
      <c r="P162" s="190"/>
      <c r="Q162" s="190"/>
      <c r="R162" s="190"/>
      <c r="S162" s="190"/>
      <c r="T162" s="191"/>
      <c r="AT162" s="186" t="s">
        <v>190</v>
      </c>
      <c r="AU162" s="186" t="s">
        <v>84</v>
      </c>
      <c r="AV162" s="15" t="s">
        <v>82</v>
      </c>
      <c r="AW162" s="15" t="s">
        <v>35</v>
      </c>
      <c r="AX162" s="15" t="s">
        <v>74</v>
      </c>
      <c r="AY162" s="186" t="s">
        <v>181</v>
      </c>
    </row>
    <row r="163" spans="1:65" s="13" customFormat="1">
      <c r="B163" s="168"/>
      <c r="D163" s="169" t="s">
        <v>190</v>
      </c>
      <c r="E163" s="170" t="s">
        <v>3</v>
      </c>
      <c r="F163" s="171" t="s">
        <v>274</v>
      </c>
      <c r="H163" s="172">
        <v>5.5</v>
      </c>
      <c r="I163" s="173"/>
      <c r="L163" s="168"/>
      <c r="M163" s="174"/>
      <c r="N163" s="175"/>
      <c r="O163" s="175"/>
      <c r="P163" s="175"/>
      <c r="Q163" s="175"/>
      <c r="R163" s="175"/>
      <c r="S163" s="175"/>
      <c r="T163" s="176"/>
      <c r="AT163" s="170" t="s">
        <v>190</v>
      </c>
      <c r="AU163" s="170" t="s">
        <v>84</v>
      </c>
      <c r="AV163" s="13" t="s">
        <v>84</v>
      </c>
      <c r="AW163" s="13" t="s">
        <v>35</v>
      </c>
      <c r="AX163" s="13" t="s">
        <v>74</v>
      </c>
      <c r="AY163" s="170" t="s">
        <v>181</v>
      </c>
    </row>
    <row r="164" spans="1:65" s="15" customFormat="1">
      <c r="B164" s="185"/>
      <c r="D164" s="169" t="s">
        <v>190</v>
      </c>
      <c r="E164" s="186" t="s">
        <v>3</v>
      </c>
      <c r="F164" s="187" t="s">
        <v>275</v>
      </c>
      <c r="H164" s="186" t="s">
        <v>3</v>
      </c>
      <c r="I164" s="188"/>
      <c r="L164" s="185"/>
      <c r="M164" s="189"/>
      <c r="N164" s="190"/>
      <c r="O164" s="190"/>
      <c r="P164" s="190"/>
      <c r="Q164" s="190"/>
      <c r="R164" s="190"/>
      <c r="S164" s="190"/>
      <c r="T164" s="191"/>
      <c r="AT164" s="186" t="s">
        <v>190</v>
      </c>
      <c r="AU164" s="186" t="s">
        <v>84</v>
      </c>
      <c r="AV164" s="15" t="s">
        <v>82</v>
      </c>
      <c r="AW164" s="15" t="s">
        <v>35</v>
      </c>
      <c r="AX164" s="15" t="s">
        <v>74</v>
      </c>
      <c r="AY164" s="186" t="s">
        <v>181</v>
      </c>
    </row>
    <row r="165" spans="1:65" s="13" customFormat="1">
      <c r="B165" s="168"/>
      <c r="D165" s="169" t="s">
        <v>190</v>
      </c>
      <c r="E165" s="170" t="s">
        <v>3</v>
      </c>
      <c r="F165" s="171" t="s">
        <v>276</v>
      </c>
      <c r="H165" s="172">
        <v>32.057000000000002</v>
      </c>
      <c r="I165" s="173"/>
      <c r="L165" s="168"/>
      <c r="M165" s="174"/>
      <c r="N165" s="175"/>
      <c r="O165" s="175"/>
      <c r="P165" s="175"/>
      <c r="Q165" s="175"/>
      <c r="R165" s="175"/>
      <c r="S165" s="175"/>
      <c r="T165" s="176"/>
      <c r="AT165" s="170" t="s">
        <v>190</v>
      </c>
      <c r="AU165" s="170" t="s">
        <v>84</v>
      </c>
      <c r="AV165" s="13" t="s">
        <v>84</v>
      </c>
      <c r="AW165" s="13" t="s">
        <v>35</v>
      </c>
      <c r="AX165" s="13" t="s">
        <v>74</v>
      </c>
      <c r="AY165" s="170" t="s">
        <v>181</v>
      </c>
    </row>
    <row r="166" spans="1:65" s="15" customFormat="1">
      <c r="B166" s="185"/>
      <c r="D166" s="169" t="s">
        <v>190</v>
      </c>
      <c r="E166" s="186" t="s">
        <v>3</v>
      </c>
      <c r="F166" s="187" t="s">
        <v>277</v>
      </c>
      <c r="H166" s="186" t="s">
        <v>3</v>
      </c>
      <c r="I166" s="188"/>
      <c r="L166" s="185"/>
      <c r="M166" s="189"/>
      <c r="N166" s="190"/>
      <c r="O166" s="190"/>
      <c r="P166" s="190"/>
      <c r="Q166" s="190"/>
      <c r="R166" s="190"/>
      <c r="S166" s="190"/>
      <c r="T166" s="191"/>
      <c r="AT166" s="186" t="s">
        <v>190</v>
      </c>
      <c r="AU166" s="186" t="s">
        <v>84</v>
      </c>
      <c r="AV166" s="15" t="s">
        <v>82</v>
      </c>
      <c r="AW166" s="15" t="s">
        <v>35</v>
      </c>
      <c r="AX166" s="15" t="s">
        <v>74</v>
      </c>
      <c r="AY166" s="186" t="s">
        <v>181</v>
      </c>
    </row>
    <row r="167" spans="1:65" s="13" customFormat="1">
      <c r="B167" s="168"/>
      <c r="D167" s="169" t="s">
        <v>190</v>
      </c>
      <c r="E167" s="170" t="s">
        <v>3</v>
      </c>
      <c r="F167" s="171" t="s">
        <v>278</v>
      </c>
      <c r="H167" s="172">
        <v>42.08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190</v>
      </c>
      <c r="AU167" s="170" t="s">
        <v>84</v>
      </c>
      <c r="AV167" s="13" t="s">
        <v>84</v>
      </c>
      <c r="AW167" s="13" t="s">
        <v>35</v>
      </c>
      <c r="AX167" s="13" t="s">
        <v>74</v>
      </c>
      <c r="AY167" s="170" t="s">
        <v>181</v>
      </c>
    </row>
    <row r="168" spans="1:65" s="15" customFormat="1">
      <c r="B168" s="185"/>
      <c r="D168" s="169" t="s">
        <v>190</v>
      </c>
      <c r="E168" s="186" t="s">
        <v>3</v>
      </c>
      <c r="F168" s="187" t="s">
        <v>279</v>
      </c>
      <c r="H168" s="186" t="s">
        <v>3</v>
      </c>
      <c r="I168" s="188"/>
      <c r="L168" s="185"/>
      <c r="M168" s="189"/>
      <c r="N168" s="190"/>
      <c r="O168" s="190"/>
      <c r="P168" s="190"/>
      <c r="Q168" s="190"/>
      <c r="R168" s="190"/>
      <c r="S168" s="190"/>
      <c r="T168" s="191"/>
      <c r="AT168" s="186" t="s">
        <v>190</v>
      </c>
      <c r="AU168" s="186" t="s">
        <v>84</v>
      </c>
      <c r="AV168" s="15" t="s">
        <v>82</v>
      </c>
      <c r="AW168" s="15" t="s">
        <v>35</v>
      </c>
      <c r="AX168" s="15" t="s">
        <v>74</v>
      </c>
      <c r="AY168" s="186" t="s">
        <v>181</v>
      </c>
    </row>
    <row r="169" spans="1:65" s="13" customFormat="1">
      <c r="B169" s="168"/>
      <c r="D169" s="169" t="s">
        <v>190</v>
      </c>
      <c r="E169" s="170" t="s">
        <v>3</v>
      </c>
      <c r="F169" s="171" t="s">
        <v>280</v>
      </c>
      <c r="H169" s="172">
        <v>11.523</v>
      </c>
      <c r="I169" s="173"/>
      <c r="L169" s="168"/>
      <c r="M169" s="174"/>
      <c r="N169" s="175"/>
      <c r="O169" s="175"/>
      <c r="P169" s="175"/>
      <c r="Q169" s="175"/>
      <c r="R169" s="175"/>
      <c r="S169" s="175"/>
      <c r="T169" s="176"/>
      <c r="AT169" s="170" t="s">
        <v>190</v>
      </c>
      <c r="AU169" s="170" t="s">
        <v>84</v>
      </c>
      <c r="AV169" s="13" t="s">
        <v>84</v>
      </c>
      <c r="AW169" s="13" t="s">
        <v>35</v>
      </c>
      <c r="AX169" s="13" t="s">
        <v>74</v>
      </c>
      <c r="AY169" s="170" t="s">
        <v>181</v>
      </c>
    </row>
    <row r="170" spans="1:65" s="15" customFormat="1">
      <c r="B170" s="185"/>
      <c r="D170" s="169" t="s">
        <v>190</v>
      </c>
      <c r="E170" s="186" t="s">
        <v>3</v>
      </c>
      <c r="F170" s="187" t="s">
        <v>281</v>
      </c>
      <c r="H170" s="186" t="s">
        <v>3</v>
      </c>
      <c r="I170" s="188"/>
      <c r="L170" s="185"/>
      <c r="M170" s="189"/>
      <c r="N170" s="190"/>
      <c r="O170" s="190"/>
      <c r="P170" s="190"/>
      <c r="Q170" s="190"/>
      <c r="R170" s="190"/>
      <c r="S170" s="190"/>
      <c r="T170" s="191"/>
      <c r="AT170" s="186" t="s">
        <v>190</v>
      </c>
      <c r="AU170" s="186" t="s">
        <v>84</v>
      </c>
      <c r="AV170" s="15" t="s">
        <v>82</v>
      </c>
      <c r="AW170" s="15" t="s">
        <v>35</v>
      </c>
      <c r="AX170" s="15" t="s">
        <v>74</v>
      </c>
      <c r="AY170" s="186" t="s">
        <v>181</v>
      </c>
    </row>
    <row r="171" spans="1:65" s="13" customFormat="1">
      <c r="B171" s="168"/>
      <c r="D171" s="169" t="s">
        <v>190</v>
      </c>
      <c r="E171" s="170" t="s">
        <v>3</v>
      </c>
      <c r="F171" s="171" t="s">
        <v>282</v>
      </c>
      <c r="H171" s="172">
        <v>5.4180000000000001</v>
      </c>
      <c r="I171" s="173"/>
      <c r="L171" s="168"/>
      <c r="M171" s="174"/>
      <c r="N171" s="175"/>
      <c r="O171" s="175"/>
      <c r="P171" s="175"/>
      <c r="Q171" s="175"/>
      <c r="R171" s="175"/>
      <c r="S171" s="175"/>
      <c r="T171" s="176"/>
      <c r="AT171" s="170" t="s">
        <v>190</v>
      </c>
      <c r="AU171" s="170" t="s">
        <v>84</v>
      </c>
      <c r="AV171" s="13" t="s">
        <v>84</v>
      </c>
      <c r="AW171" s="13" t="s">
        <v>35</v>
      </c>
      <c r="AX171" s="13" t="s">
        <v>74</v>
      </c>
      <c r="AY171" s="170" t="s">
        <v>181</v>
      </c>
    </row>
    <row r="172" spans="1:65" s="15" customFormat="1">
      <c r="B172" s="185"/>
      <c r="D172" s="169" t="s">
        <v>190</v>
      </c>
      <c r="E172" s="186" t="s">
        <v>3</v>
      </c>
      <c r="F172" s="187" t="s">
        <v>283</v>
      </c>
      <c r="H172" s="186" t="s">
        <v>3</v>
      </c>
      <c r="I172" s="188"/>
      <c r="L172" s="185"/>
      <c r="M172" s="189"/>
      <c r="N172" s="190"/>
      <c r="O172" s="190"/>
      <c r="P172" s="190"/>
      <c r="Q172" s="190"/>
      <c r="R172" s="190"/>
      <c r="S172" s="190"/>
      <c r="T172" s="191"/>
      <c r="AT172" s="186" t="s">
        <v>190</v>
      </c>
      <c r="AU172" s="186" t="s">
        <v>84</v>
      </c>
      <c r="AV172" s="15" t="s">
        <v>82</v>
      </c>
      <c r="AW172" s="15" t="s">
        <v>35</v>
      </c>
      <c r="AX172" s="15" t="s">
        <v>74</v>
      </c>
      <c r="AY172" s="186" t="s">
        <v>181</v>
      </c>
    </row>
    <row r="173" spans="1:65" s="13" customFormat="1">
      <c r="B173" s="168"/>
      <c r="D173" s="169" t="s">
        <v>190</v>
      </c>
      <c r="E173" s="170" t="s">
        <v>3</v>
      </c>
      <c r="F173" s="171" t="s">
        <v>284</v>
      </c>
      <c r="H173" s="172">
        <v>6.38</v>
      </c>
      <c r="I173" s="173"/>
      <c r="L173" s="168"/>
      <c r="M173" s="174"/>
      <c r="N173" s="175"/>
      <c r="O173" s="175"/>
      <c r="P173" s="175"/>
      <c r="Q173" s="175"/>
      <c r="R173" s="175"/>
      <c r="S173" s="175"/>
      <c r="T173" s="176"/>
      <c r="AT173" s="170" t="s">
        <v>190</v>
      </c>
      <c r="AU173" s="170" t="s">
        <v>84</v>
      </c>
      <c r="AV173" s="13" t="s">
        <v>84</v>
      </c>
      <c r="AW173" s="13" t="s">
        <v>35</v>
      </c>
      <c r="AX173" s="13" t="s">
        <v>74</v>
      </c>
      <c r="AY173" s="170" t="s">
        <v>181</v>
      </c>
    </row>
    <row r="174" spans="1:65" s="16" customFormat="1">
      <c r="B174" s="192"/>
      <c r="D174" s="169" t="s">
        <v>190</v>
      </c>
      <c r="E174" s="193" t="s">
        <v>129</v>
      </c>
      <c r="F174" s="194" t="s">
        <v>266</v>
      </c>
      <c r="H174" s="195">
        <v>180.86799999999999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190</v>
      </c>
      <c r="AU174" s="193" t="s">
        <v>84</v>
      </c>
      <c r="AV174" s="16" t="s">
        <v>124</v>
      </c>
      <c r="AW174" s="16" t="s">
        <v>35</v>
      </c>
      <c r="AX174" s="16" t="s">
        <v>74</v>
      </c>
      <c r="AY174" s="193" t="s">
        <v>181</v>
      </c>
    </row>
    <row r="175" spans="1:65" s="14" customFormat="1">
      <c r="B175" s="177"/>
      <c r="D175" s="169" t="s">
        <v>190</v>
      </c>
      <c r="E175" s="178" t="s">
        <v>3</v>
      </c>
      <c r="F175" s="179" t="s">
        <v>193</v>
      </c>
      <c r="H175" s="180">
        <v>180.86799999999999</v>
      </c>
      <c r="I175" s="181"/>
      <c r="L175" s="177"/>
      <c r="M175" s="182"/>
      <c r="N175" s="183"/>
      <c r="O175" s="183"/>
      <c r="P175" s="183"/>
      <c r="Q175" s="183"/>
      <c r="R175" s="183"/>
      <c r="S175" s="183"/>
      <c r="T175" s="184"/>
      <c r="AT175" s="178" t="s">
        <v>190</v>
      </c>
      <c r="AU175" s="178" t="s">
        <v>84</v>
      </c>
      <c r="AV175" s="14" t="s">
        <v>188</v>
      </c>
      <c r="AW175" s="14" t="s">
        <v>35</v>
      </c>
      <c r="AX175" s="14" t="s">
        <v>82</v>
      </c>
      <c r="AY175" s="178" t="s">
        <v>181</v>
      </c>
    </row>
    <row r="176" spans="1:65" s="2" customFormat="1" ht="33" customHeight="1">
      <c r="A176" s="34"/>
      <c r="B176" s="154"/>
      <c r="C176" s="155" t="s">
        <v>285</v>
      </c>
      <c r="D176" s="155" t="s">
        <v>183</v>
      </c>
      <c r="E176" s="156" t="s">
        <v>286</v>
      </c>
      <c r="F176" s="157" t="s">
        <v>287</v>
      </c>
      <c r="G176" s="158" t="s">
        <v>234</v>
      </c>
      <c r="H176" s="159">
        <v>27.98</v>
      </c>
      <c r="I176" s="160"/>
      <c r="J176" s="161">
        <f>ROUND(I176*H176,2)</f>
        <v>0</v>
      </c>
      <c r="K176" s="157" t="s">
        <v>187</v>
      </c>
      <c r="L176" s="35"/>
      <c r="M176" s="162" t="s">
        <v>3</v>
      </c>
      <c r="N176" s="163" t="s">
        <v>45</v>
      </c>
      <c r="O176" s="55"/>
      <c r="P176" s="164">
        <f>O176*H176</f>
        <v>0</v>
      </c>
      <c r="Q176" s="164">
        <v>0</v>
      </c>
      <c r="R176" s="164">
        <f>Q176*H176</f>
        <v>0</v>
      </c>
      <c r="S176" s="164">
        <v>0</v>
      </c>
      <c r="T176" s="16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66" t="s">
        <v>188</v>
      </c>
      <c r="AT176" s="166" t="s">
        <v>183</v>
      </c>
      <c r="AU176" s="166" t="s">
        <v>84</v>
      </c>
      <c r="AY176" s="19" t="s">
        <v>181</v>
      </c>
      <c r="BE176" s="167">
        <f>IF(N176="základní",J176,0)</f>
        <v>0</v>
      </c>
      <c r="BF176" s="167">
        <f>IF(N176="snížená",J176,0)</f>
        <v>0</v>
      </c>
      <c r="BG176" s="167">
        <f>IF(N176="zákl. přenesená",J176,0)</f>
        <v>0</v>
      </c>
      <c r="BH176" s="167">
        <f>IF(N176="sníž. přenesená",J176,0)</f>
        <v>0</v>
      </c>
      <c r="BI176" s="167">
        <f>IF(N176="nulová",J176,0)</f>
        <v>0</v>
      </c>
      <c r="BJ176" s="19" t="s">
        <v>82</v>
      </c>
      <c r="BK176" s="167">
        <f>ROUND(I176*H176,2)</f>
        <v>0</v>
      </c>
      <c r="BL176" s="19" t="s">
        <v>188</v>
      </c>
      <c r="BM176" s="166" t="s">
        <v>288</v>
      </c>
    </row>
    <row r="177" spans="1:65" s="15" customFormat="1">
      <c r="B177" s="185"/>
      <c r="D177" s="169" t="s">
        <v>190</v>
      </c>
      <c r="E177" s="186" t="s">
        <v>3</v>
      </c>
      <c r="F177" s="187" t="s">
        <v>289</v>
      </c>
      <c r="H177" s="186" t="s">
        <v>3</v>
      </c>
      <c r="I177" s="188"/>
      <c r="L177" s="185"/>
      <c r="M177" s="189"/>
      <c r="N177" s="190"/>
      <c r="O177" s="190"/>
      <c r="P177" s="190"/>
      <c r="Q177" s="190"/>
      <c r="R177" s="190"/>
      <c r="S177" s="190"/>
      <c r="T177" s="191"/>
      <c r="AT177" s="186" t="s">
        <v>190</v>
      </c>
      <c r="AU177" s="186" t="s">
        <v>84</v>
      </c>
      <c r="AV177" s="15" t="s">
        <v>82</v>
      </c>
      <c r="AW177" s="15" t="s">
        <v>35</v>
      </c>
      <c r="AX177" s="15" t="s">
        <v>74</v>
      </c>
      <c r="AY177" s="186" t="s">
        <v>181</v>
      </c>
    </row>
    <row r="178" spans="1:65" s="15" customFormat="1">
      <c r="B178" s="185"/>
      <c r="D178" s="169" t="s">
        <v>190</v>
      </c>
      <c r="E178" s="186" t="s">
        <v>3</v>
      </c>
      <c r="F178" s="187" t="s">
        <v>290</v>
      </c>
      <c r="H178" s="186" t="s">
        <v>3</v>
      </c>
      <c r="I178" s="188"/>
      <c r="L178" s="185"/>
      <c r="M178" s="189"/>
      <c r="N178" s="190"/>
      <c r="O178" s="190"/>
      <c r="P178" s="190"/>
      <c r="Q178" s="190"/>
      <c r="R178" s="190"/>
      <c r="S178" s="190"/>
      <c r="T178" s="191"/>
      <c r="AT178" s="186" t="s">
        <v>190</v>
      </c>
      <c r="AU178" s="186" t="s">
        <v>84</v>
      </c>
      <c r="AV178" s="15" t="s">
        <v>82</v>
      </c>
      <c r="AW178" s="15" t="s">
        <v>35</v>
      </c>
      <c r="AX178" s="15" t="s">
        <v>74</v>
      </c>
      <c r="AY178" s="186" t="s">
        <v>181</v>
      </c>
    </row>
    <row r="179" spans="1:65" s="13" customFormat="1">
      <c r="B179" s="168"/>
      <c r="D179" s="169" t="s">
        <v>190</v>
      </c>
      <c r="E179" s="170" t="s">
        <v>3</v>
      </c>
      <c r="F179" s="171" t="s">
        <v>291</v>
      </c>
      <c r="H179" s="172">
        <v>5.5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190</v>
      </c>
      <c r="AU179" s="170" t="s">
        <v>84</v>
      </c>
      <c r="AV179" s="13" t="s">
        <v>84</v>
      </c>
      <c r="AW179" s="13" t="s">
        <v>35</v>
      </c>
      <c r="AX179" s="13" t="s">
        <v>74</v>
      </c>
      <c r="AY179" s="170" t="s">
        <v>181</v>
      </c>
    </row>
    <row r="180" spans="1:65" s="15" customFormat="1">
      <c r="B180" s="185"/>
      <c r="D180" s="169" t="s">
        <v>190</v>
      </c>
      <c r="E180" s="186" t="s">
        <v>3</v>
      </c>
      <c r="F180" s="187" t="s">
        <v>292</v>
      </c>
      <c r="H180" s="186" t="s">
        <v>3</v>
      </c>
      <c r="I180" s="188"/>
      <c r="L180" s="185"/>
      <c r="M180" s="189"/>
      <c r="N180" s="190"/>
      <c r="O180" s="190"/>
      <c r="P180" s="190"/>
      <c r="Q180" s="190"/>
      <c r="R180" s="190"/>
      <c r="S180" s="190"/>
      <c r="T180" s="191"/>
      <c r="AT180" s="186" t="s">
        <v>190</v>
      </c>
      <c r="AU180" s="186" t="s">
        <v>84</v>
      </c>
      <c r="AV180" s="15" t="s">
        <v>82</v>
      </c>
      <c r="AW180" s="15" t="s">
        <v>35</v>
      </c>
      <c r="AX180" s="15" t="s">
        <v>74</v>
      </c>
      <c r="AY180" s="186" t="s">
        <v>181</v>
      </c>
    </row>
    <row r="181" spans="1:65" s="13" customFormat="1">
      <c r="B181" s="168"/>
      <c r="D181" s="169" t="s">
        <v>190</v>
      </c>
      <c r="E181" s="170" t="s">
        <v>3</v>
      </c>
      <c r="F181" s="171" t="s">
        <v>293</v>
      </c>
      <c r="H181" s="172">
        <v>11.32</v>
      </c>
      <c r="I181" s="173"/>
      <c r="L181" s="168"/>
      <c r="M181" s="174"/>
      <c r="N181" s="175"/>
      <c r="O181" s="175"/>
      <c r="P181" s="175"/>
      <c r="Q181" s="175"/>
      <c r="R181" s="175"/>
      <c r="S181" s="175"/>
      <c r="T181" s="176"/>
      <c r="AT181" s="170" t="s">
        <v>190</v>
      </c>
      <c r="AU181" s="170" t="s">
        <v>84</v>
      </c>
      <c r="AV181" s="13" t="s">
        <v>84</v>
      </c>
      <c r="AW181" s="13" t="s">
        <v>35</v>
      </c>
      <c r="AX181" s="13" t="s">
        <v>74</v>
      </c>
      <c r="AY181" s="170" t="s">
        <v>181</v>
      </c>
    </row>
    <row r="182" spans="1:65" s="13" customFormat="1">
      <c r="B182" s="168"/>
      <c r="D182" s="169" t="s">
        <v>190</v>
      </c>
      <c r="E182" s="170" t="s">
        <v>3</v>
      </c>
      <c r="F182" s="171" t="s">
        <v>294</v>
      </c>
      <c r="H182" s="172">
        <v>5.2</v>
      </c>
      <c r="I182" s="173"/>
      <c r="L182" s="168"/>
      <c r="M182" s="174"/>
      <c r="N182" s="175"/>
      <c r="O182" s="175"/>
      <c r="P182" s="175"/>
      <c r="Q182" s="175"/>
      <c r="R182" s="175"/>
      <c r="S182" s="175"/>
      <c r="T182" s="176"/>
      <c r="AT182" s="170" t="s">
        <v>190</v>
      </c>
      <c r="AU182" s="170" t="s">
        <v>84</v>
      </c>
      <c r="AV182" s="13" t="s">
        <v>84</v>
      </c>
      <c r="AW182" s="13" t="s">
        <v>35</v>
      </c>
      <c r="AX182" s="13" t="s">
        <v>74</v>
      </c>
      <c r="AY182" s="170" t="s">
        <v>181</v>
      </c>
    </row>
    <row r="183" spans="1:65" s="13" customFormat="1">
      <c r="B183" s="168"/>
      <c r="D183" s="169" t="s">
        <v>190</v>
      </c>
      <c r="E183" s="170" t="s">
        <v>3</v>
      </c>
      <c r="F183" s="171" t="s">
        <v>295</v>
      </c>
      <c r="H183" s="172">
        <v>5.96</v>
      </c>
      <c r="I183" s="173"/>
      <c r="L183" s="168"/>
      <c r="M183" s="174"/>
      <c r="N183" s="175"/>
      <c r="O183" s="175"/>
      <c r="P183" s="175"/>
      <c r="Q183" s="175"/>
      <c r="R183" s="175"/>
      <c r="S183" s="175"/>
      <c r="T183" s="176"/>
      <c r="AT183" s="170" t="s">
        <v>190</v>
      </c>
      <c r="AU183" s="170" t="s">
        <v>84</v>
      </c>
      <c r="AV183" s="13" t="s">
        <v>84</v>
      </c>
      <c r="AW183" s="13" t="s">
        <v>35</v>
      </c>
      <c r="AX183" s="13" t="s">
        <v>74</v>
      </c>
      <c r="AY183" s="170" t="s">
        <v>181</v>
      </c>
    </row>
    <row r="184" spans="1:65" s="16" customFormat="1">
      <c r="B184" s="192"/>
      <c r="D184" s="169" t="s">
        <v>190</v>
      </c>
      <c r="E184" s="193" t="s">
        <v>135</v>
      </c>
      <c r="F184" s="194" t="s">
        <v>266</v>
      </c>
      <c r="H184" s="195">
        <v>27.98</v>
      </c>
      <c r="I184" s="196"/>
      <c r="L184" s="192"/>
      <c r="M184" s="197"/>
      <c r="N184" s="198"/>
      <c r="O184" s="198"/>
      <c r="P184" s="198"/>
      <c r="Q184" s="198"/>
      <c r="R184" s="198"/>
      <c r="S184" s="198"/>
      <c r="T184" s="199"/>
      <c r="AT184" s="193" t="s">
        <v>190</v>
      </c>
      <c r="AU184" s="193" t="s">
        <v>84</v>
      </c>
      <c r="AV184" s="16" t="s">
        <v>124</v>
      </c>
      <c r="AW184" s="16" t="s">
        <v>35</v>
      </c>
      <c r="AX184" s="16" t="s">
        <v>74</v>
      </c>
      <c r="AY184" s="193" t="s">
        <v>181</v>
      </c>
    </row>
    <row r="185" spans="1:65" s="14" customFormat="1">
      <c r="B185" s="177"/>
      <c r="D185" s="169" t="s">
        <v>190</v>
      </c>
      <c r="E185" s="178" t="s">
        <v>3</v>
      </c>
      <c r="F185" s="179" t="s">
        <v>193</v>
      </c>
      <c r="H185" s="180">
        <v>27.98</v>
      </c>
      <c r="I185" s="181"/>
      <c r="L185" s="177"/>
      <c r="M185" s="182"/>
      <c r="N185" s="183"/>
      <c r="O185" s="183"/>
      <c r="P185" s="183"/>
      <c r="Q185" s="183"/>
      <c r="R185" s="183"/>
      <c r="S185" s="183"/>
      <c r="T185" s="184"/>
      <c r="AT185" s="178" t="s">
        <v>190</v>
      </c>
      <c r="AU185" s="178" t="s">
        <v>84</v>
      </c>
      <c r="AV185" s="14" t="s">
        <v>188</v>
      </c>
      <c r="AW185" s="14" t="s">
        <v>35</v>
      </c>
      <c r="AX185" s="14" t="s">
        <v>82</v>
      </c>
      <c r="AY185" s="178" t="s">
        <v>181</v>
      </c>
    </row>
    <row r="186" spans="1:65" s="2" customFormat="1" ht="21.75" customHeight="1">
      <c r="A186" s="34"/>
      <c r="B186" s="154"/>
      <c r="C186" s="200" t="s">
        <v>296</v>
      </c>
      <c r="D186" s="200" t="s">
        <v>297</v>
      </c>
      <c r="E186" s="201" t="s">
        <v>298</v>
      </c>
      <c r="F186" s="202" t="s">
        <v>299</v>
      </c>
      <c r="G186" s="203" t="s">
        <v>234</v>
      </c>
      <c r="H186" s="204">
        <v>29.379000000000001</v>
      </c>
      <c r="I186" s="205"/>
      <c r="J186" s="206">
        <f>ROUND(I186*H186,2)</f>
        <v>0</v>
      </c>
      <c r="K186" s="202" t="s">
        <v>187</v>
      </c>
      <c r="L186" s="207"/>
      <c r="M186" s="208" t="s">
        <v>3</v>
      </c>
      <c r="N186" s="209" t="s">
        <v>45</v>
      </c>
      <c r="O186" s="55"/>
      <c r="P186" s="164">
        <f>O186*H186</f>
        <v>0</v>
      </c>
      <c r="Q186" s="164">
        <v>1E-4</v>
      </c>
      <c r="R186" s="164">
        <f>Q186*H186</f>
        <v>2.9379000000000002E-3</v>
      </c>
      <c r="S186" s="164">
        <v>0</v>
      </c>
      <c r="T186" s="16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66" t="s">
        <v>226</v>
      </c>
      <c r="AT186" s="166" t="s">
        <v>297</v>
      </c>
      <c r="AU186" s="166" t="s">
        <v>84</v>
      </c>
      <c r="AY186" s="19" t="s">
        <v>181</v>
      </c>
      <c r="BE186" s="167">
        <f>IF(N186="základní",J186,0)</f>
        <v>0</v>
      </c>
      <c r="BF186" s="167">
        <f>IF(N186="snížená",J186,0)</f>
        <v>0</v>
      </c>
      <c r="BG186" s="167">
        <f>IF(N186="zákl. přenesená",J186,0)</f>
        <v>0</v>
      </c>
      <c r="BH186" s="167">
        <f>IF(N186="sníž. přenesená",J186,0)</f>
        <v>0</v>
      </c>
      <c r="BI186" s="167">
        <f>IF(N186="nulová",J186,0)</f>
        <v>0</v>
      </c>
      <c r="BJ186" s="19" t="s">
        <v>82</v>
      </c>
      <c r="BK186" s="167">
        <f>ROUND(I186*H186,2)</f>
        <v>0</v>
      </c>
      <c r="BL186" s="19" t="s">
        <v>188</v>
      </c>
      <c r="BM186" s="166" t="s">
        <v>300</v>
      </c>
    </row>
    <row r="187" spans="1:65" s="13" customFormat="1">
      <c r="B187" s="168"/>
      <c r="D187" s="169" t="s">
        <v>190</v>
      </c>
      <c r="E187" s="170" t="s">
        <v>3</v>
      </c>
      <c r="F187" s="171" t="s">
        <v>301</v>
      </c>
      <c r="H187" s="172">
        <v>29.379000000000001</v>
      </c>
      <c r="I187" s="173"/>
      <c r="L187" s="168"/>
      <c r="M187" s="174"/>
      <c r="N187" s="175"/>
      <c r="O187" s="175"/>
      <c r="P187" s="175"/>
      <c r="Q187" s="175"/>
      <c r="R187" s="175"/>
      <c r="S187" s="175"/>
      <c r="T187" s="176"/>
      <c r="AT187" s="170" t="s">
        <v>190</v>
      </c>
      <c r="AU187" s="170" t="s">
        <v>84</v>
      </c>
      <c r="AV187" s="13" t="s">
        <v>84</v>
      </c>
      <c r="AW187" s="13" t="s">
        <v>35</v>
      </c>
      <c r="AX187" s="13" t="s">
        <v>74</v>
      </c>
      <c r="AY187" s="170" t="s">
        <v>181</v>
      </c>
    </row>
    <row r="188" spans="1:65" s="14" customFormat="1">
      <c r="B188" s="177"/>
      <c r="D188" s="169" t="s">
        <v>190</v>
      </c>
      <c r="E188" s="178" t="s">
        <v>3</v>
      </c>
      <c r="F188" s="179" t="s">
        <v>193</v>
      </c>
      <c r="H188" s="180">
        <v>29.379000000000001</v>
      </c>
      <c r="I188" s="181"/>
      <c r="L188" s="177"/>
      <c r="M188" s="182"/>
      <c r="N188" s="183"/>
      <c r="O188" s="183"/>
      <c r="P188" s="183"/>
      <c r="Q188" s="183"/>
      <c r="R188" s="183"/>
      <c r="S188" s="183"/>
      <c r="T188" s="184"/>
      <c r="AT188" s="178" t="s">
        <v>190</v>
      </c>
      <c r="AU188" s="178" t="s">
        <v>84</v>
      </c>
      <c r="AV188" s="14" t="s">
        <v>188</v>
      </c>
      <c r="AW188" s="14" t="s">
        <v>35</v>
      </c>
      <c r="AX188" s="14" t="s">
        <v>82</v>
      </c>
      <c r="AY188" s="178" t="s">
        <v>181</v>
      </c>
    </row>
    <row r="189" spans="1:65" s="2" customFormat="1" ht="16.5" customHeight="1">
      <c r="A189" s="34"/>
      <c r="B189" s="154"/>
      <c r="C189" s="155" t="s">
        <v>302</v>
      </c>
      <c r="D189" s="155" t="s">
        <v>183</v>
      </c>
      <c r="E189" s="156" t="s">
        <v>303</v>
      </c>
      <c r="F189" s="157" t="s">
        <v>304</v>
      </c>
      <c r="G189" s="158" t="s">
        <v>216</v>
      </c>
      <c r="H189" s="159">
        <v>12.6</v>
      </c>
      <c r="I189" s="160"/>
      <c r="J189" s="161">
        <f>ROUND(I189*H189,2)</f>
        <v>0</v>
      </c>
      <c r="K189" s="157" t="s">
        <v>187</v>
      </c>
      <c r="L189" s="35"/>
      <c r="M189" s="162" t="s">
        <v>3</v>
      </c>
      <c r="N189" s="163" t="s">
        <v>45</v>
      </c>
      <c r="O189" s="55"/>
      <c r="P189" s="164">
        <f>O189*H189</f>
        <v>0</v>
      </c>
      <c r="Q189" s="164">
        <v>2.2339999999999999E-2</v>
      </c>
      <c r="R189" s="164">
        <f>Q189*H189</f>
        <v>0.28148399999999996</v>
      </c>
      <c r="S189" s="164">
        <v>0</v>
      </c>
      <c r="T189" s="16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66" t="s">
        <v>188</v>
      </c>
      <c r="AT189" s="166" t="s">
        <v>183</v>
      </c>
      <c r="AU189" s="166" t="s">
        <v>84</v>
      </c>
      <c r="AY189" s="19" t="s">
        <v>181</v>
      </c>
      <c r="BE189" s="167">
        <f>IF(N189="základní",J189,0)</f>
        <v>0</v>
      </c>
      <c r="BF189" s="167">
        <f>IF(N189="snížená",J189,0)</f>
        <v>0</v>
      </c>
      <c r="BG189" s="167">
        <f>IF(N189="zákl. přenesená",J189,0)</f>
        <v>0</v>
      </c>
      <c r="BH189" s="167">
        <f>IF(N189="sníž. přenesená",J189,0)</f>
        <v>0</v>
      </c>
      <c r="BI189" s="167">
        <f>IF(N189="nulová",J189,0)</f>
        <v>0</v>
      </c>
      <c r="BJ189" s="19" t="s">
        <v>82</v>
      </c>
      <c r="BK189" s="167">
        <f>ROUND(I189*H189,2)</f>
        <v>0</v>
      </c>
      <c r="BL189" s="19" t="s">
        <v>188</v>
      </c>
      <c r="BM189" s="166" t="s">
        <v>305</v>
      </c>
    </row>
    <row r="190" spans="1:65" s="15" customFormat="1">
      <c r="B190" s="185"/>
      <c r="D190" s="169" t="s">
        <v>190</v>
      </c>
      <c r="E190" s="186" t="s">
        <v>3</v>
      </c>
      <c r="F190" s="187" t="s">
        <v>306</v>
      </c>
      <c r="H190" s="186" t="s">
        <v>3</v>
      </c>
      <c r="I190" s="188"/>
      <c r="L190" s="185"/>
      <c r="M190" s="189"/>
      <c r="N190" s="190"/>
      <c r="O190" s="190"/>
      <c r="P190" s="190"/>
      <c r="Q190" s="190"/>
      <c r="R190" s="190"/>
      <c r="S190" s="190"/>
      <c r="T190" s="191"/>
      <c r="AT190" s="186" t="s">
        <v>190</v>
      </c>
      <c r="AU190" s="186" t="s">
        <v>84</v>
      </c>
      <c r="AV190" s="15" t="s">
        <v>82</v>
      </c>
      <c r="AW190" s="15" t="s">
        <v>35</v>
      </c>
      <c r="AX190" s="15" t="s">
        <v>74</v>
      </c>
      <c r="AY190" s="186" t="s">
        <v>181</v>
      </c>
    </row>
    <row r="191" spans="1:65" s="13" customFormat="1">
      <c r="B191" s="168"/>
      <c r="D191" s="169" t="s">
        <v>190</v>
      </c>
      <c r="E191" s="170" t="s">
        <v>3</v>
      </c>
      <c r="F191" s="171" t="s">
        <v>112</v>
      </c>
      <c r="H191" s="172">
        <v>12.6</v>
      </c>
      <c r="I191" s="173"/>
      <c r="L191" s="168"/>
      <c r="M191" s="174"/>
      <c r="N191" s="175"/>
      <c r="O191" s="175"/>
      <c r="P191" s="175"/>
      <c r="Q191" s="175"/>
      <c r="R191" s="175"/>
      <c r="S191" s="175"/>
      <c r="T191" s="176"/>
      <c r="AT191" s="170" t="s">
        <v>190</v>
      </c>
      <c r="AU191" s="170" t="s">
        <v>84</v>
      </c>
      <c r="AV191" s="13" t="s">
        <v>84</v>
      </c>
      <c r="AW191" s="13" t="s">
        <v>35</v>
      </c>
      <c r="AX191" s="13" t="s">
        <v>74</v>
      </c>
      <c r="AY191" s="170" t="s">
        <v>181</v>
      </c>
    </row>
    <row r="192" spans="1:65" s="14" customFormat="1">
      <c r="B192" s="177"/>
      <c r="D192" s="169" t="s">
        <v>190</v>
      </c>
      <c r="E192" s="178" t="s">
        <v>3</v>
      </c>
      <c r="F192" s="179" t="s">
        <v>193</v>
      </c>
      <c r="H192" s="180">
        <v>12.6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190</v>
      </c>
      <c r="AU192" s="178" t="s">
        <v>84</v>
      </c>
      <c r="AV192" s="14" t="s">
        <v>188</v>
      </c>
      <c r="AW192" s="14" t="s">
        <v>35</v>
      </c>
      <c r="AX192" s="14" t="s">
        <v>82</v>
      </c>
      <c r="AY192" s="178" t="s">
        <v>181</v>
      </c>
    </row>
    <row r="193" spans="1:65" s="12" customFormat="1" ht="22.9" customHeight="1">
      <c r="B193" s="141"/>
      <c r="D193" s="142" t="s">
        <v>73</v>
      </c>
      <c r="E193" s="152" t="s">
        <v>231</v>
      </c>
      <c r="F193" s="152" t="s">
        <v>307</v>
      </c>
      <c r="I193" s="144"/>
      <c r="J193" s="153">
        <f>BK193</f>
        <v>0</v>
      </c>
      <c r="L193" s="141"/>
      <c r="M193" s="146"/>
      <c r="N193" s="147"/>
      <c r="O193" s="147"/>
      <c r="P193" s="148">
        <f>SUM(P194:P279)</f>
        <v>0</v>
      </c>
      <c r="Q193" s="147"/>
      <c r="R193" s="148">
        <f>SUM(R194:R279)</f>
        <v>4.8269000000000006E-2</v>
      </c>
      <c r="S193" s="147"/>
      <c r="T193" s="149">
        <f>SUM(T194:T279)</f>
        <v>26.174808000000002</v>
      </c>
      <c r="AR193" s="142" t="s">
        <v>82</v>
      </c>
      <c r="AT193" s="150" t="s">
        <v>73</v>
      </c>
      <c r="AU193" s="150" t="s">
        <v>82</v>
      </c>
      <c r="AY193" s="142" t="s">
        <v>181</v>
      </c>
      <c r="BK193" s="151">
        <f>SUM(BK194:BK279)</f>
        <v>0</v>
      </c>
    </row>
    <row r="194" spans="1:65" s="2" customFormat="1" ht="33" customHeight="1">
      <c r="A194" s="34"/>
      <c r="B194" s="154"/>
      <c r="C194" s="155" t="s">
        <v>308</v>
      </c>
      <c r="D194" s="155" t="s">
        <v>183</v>
      </c>
      <c r="E194" s="156" t="s">
        <v>309</v>
      </c>
      <c r="F194" s="157" t="s">
        <v>310</v>
      </c>
      <c r="G194" s="158" t="s">
        <v>216</v>
      </c>
      <c r="H194" s="159">
        <v>98.3</v>
      </c>
      <c r="I194" s="160"/>
      <c r="J194" s="161">
        <f>ROUND(I194*H194,2)</f>
        <v>0</v>
      </c>
      <c r="K194" s="157" t="s">
        <v>187</v>
      </c>
      <c r="L194" s="35"/>
      <c r="M194" s="162" t="s">
        <v>3</v>
      </c>
      <c r="N194" s="163" t="s">
        <v>45</v>
      </c>
      <c r="O194" s="55"/>
      <c r="P194" s="164">
        <f>O194*H194</f>
        <v>0</v>
      </c>
      <c r="Q194" s="164">
        <v>2.1000000000000001E-4</v>
      </c>
      <c r="R194" s="164">
        <f>Q194*H194</f>
        <v>2.0643000000000002E-2</v>
      </c>
      <c r="S194" s="164">
        <v>0</v>
      </c>
      <c r="T194" s="16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66" t="s">
        <v>188</v>
      </c>
      <c r="AT194" s="166" t="s">
        <v>183</v>
      </c>
      <c r="AU194" s="166" t="s">
        <v>84</v>
      </c>
      <c r="AY194" s="19" t="s">
        <v>181</v>
      </c>
      <c r="BE194" s="167">
        <f>IF(N194="základní",J194,0)</f>
        <v>0</v>
      </c>
      <c r="BF194" s="167">
        <f>IF(N194="snížená",J194,0)</f>
        <v>0</v>
      </c>
      <c r="BG194" s="167">
        <f>IF(N194="zákl. přenesená",J194,0)</f>
        <v>0</v>
      </c>
      <c r="BH194" s="167">
        <f>IF(N194="sníž. přenesená",J194,0)</f>
        <v>0</v>
      </c>
      <c r="BI194" s="167">
        <f>IF(N194="nulová",J194,0)</f>
        <v>0</v>
      </c>
      <c r="BJ194" s="19" t="s">
        <v>82</v>
      </c>
      <c r="BK194" s="167">
        <f>ROUND(I194*H194,2)</f>
        <v>0</v>
      </c>
      <c r="BL194" s="19" t="s">
        <v>188</v>
      </c>
      <c r="BM194" s="166" t="s">
        <v>311</v>
      </c>
    </row>
    <row r="195" spans="1:65" s="13" customFormat="1">
      <c r="B195" s="168"/>
      <c r="D195" s="169" t="s">
        <v>190</v>
      </c>
      <c r="E195" s="170" t="s">
        <v>3</v>
      </c>
      <c r="F195" s="171" t="s">
        <v>116</v>
      </c>
      <c r="H195" s="172">
        <v>98.3</v>
      </c>
      <c r="I195" s="173"/>
      <c r="L195" s="168"/>
      <c r="M195" s="174"/>
      <c r="N195" s="175"/>
      <c r="O195" s="175"/>
      <c r="P195" s="175"/>
      <c r="Q195" s="175"/>
      <c r="R195" s="175"/>
      <c r="S195" s="175"/>
      <c r="T195" s="176"/>
      <c r="AT195" s="170" t="s">
        <v>190</v>
      </c>
      <c r="AU195" s="170" t="s">
        <v>84</v>
      </c>
      <c r="AV195" s="13" t="s">
        <v>84</v>
      </c>
      <c r="AW195" s="13" t="s">
        <v>35</v>
      </c>
      <c r="AX195" s="13" t="s">
        <v>74</v>
      </c>
      <c r="AY195" s="170" t="s">
        <v>181</v>
      </c>
    </row>
    <row r="196" spans="1:65" s="14" customFormat="1">
      <c r="B196" s="177"/>
      <c r="D196" s="169" t="s">
        <v>190</v>
      </c>
      <c r="E196" s="178" t="s">
        <v>3</v>
      </c>
      <c r="F196" s="179" t="s">
        <v>193</v>
      </c>
      <c r="H196" s="180">
        <v>98.3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8" t="s">
        <v>190</v>
      </c>
      <c r="AU196" s="178" t="s">
        <v>84</v>
      </c>
      <c r="AV196" s="14" t="s">
        <v>188</v>
      </c>
      <c r="AW196" s="14" t="s">
        <v>35</v>
      </c>
      <c r="AX196" s="14" t="s">
        <v>82</v>
      </c>
      <c r="AY196" s="178" t="s">
        <v>181</v>
      </c>
    </row>
    <row r="197" spans="1:65" s="2" customFormat="1" ht="33" customHeight="1">
      <c r="A197" s="34"/>
      <c r="B197" s="154"/>
      <c r="C197" s="155" t="s">
        <v>312</v>
      </c>
      <c r="D197" s="155" t="s">
        <v>183</v>
      </c>
      <c r="E197" s="156" t="s">
        <v>313</v>
      </c>
      <c r="F197" s="157" t="s">
        <v>314</v>
      </c>
      <c r="G197" s="158" t="s">
        <v>216</v>
      </c>
      <c r="H197" s="159">
        <v>98.3</v>
      </c>
      <c r="I197" s="160"/>
      <c r="J197" s="161">
        <f>ROUND(I197*H197,2)</f>
        <v>0</v>
      </c>
      <c r="K197" s="157" t="s">
        <v>187</v>
      </c>
      <c r="L197" s="35"/>
      <c r="M197" s="162" t="s">
        <v>3</v>
      </c>
      <c r="N197" s="163" t="s">
        <v>45</v>
      </c>
      <c r="O197" s="55"/>
      <c r="P197" s="164">
        <f>O197*H197</f>
        <v>0</v>
      </c>
      <c r="Q197" s="164">
        <v>4.0000000000000003E-5</v>
      </c>
      <c r="R197" s="164">
        <f>Q197*H197</f>
        <v>3.9320000000000006E-3</v>
      </c>
      <c r="S197" s="164">
        <v>0</v>
      </c>
      <c r="T197" s="16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66" t="s">
        <v>188</v>
      </c>
      <c r="AT197" s="166" t="s">
        <v>183</v>
      </c>
      <c r="AU197" s="166" t="s">
        <v>84</v>
      </c>
      <c r="AY197" s="19" t="s">
        <v>181</v>
      </c>
      <c r="BE197" s="167">
        <f>IF(N197="základní",J197,0)</f>
        <v>0</v>
      </c>
      <c r="BF197" s="167">
        <f>IF(N197="snížená",J197,0)</f>
        <v>0</v>
      </c>
      <c r="BG197" s="167">
        <f>IF(N197="zákl. přenesená",J197,0)</f>
        <v>0</v>
      </c>
      <c r="BH197" s="167">
        <f>IF(N197="sníž. přenesená",J197,0)</f>
        <v>0</v>
      </c>
      <c r="BI197" s="167">
        <f>IF(N197="nulová",J197,0)</f>
        <v>0</v>
      </c>
      <c r="BJ197" s="19" t="s">
        <v>82</v>
      </c>
      <c r="BK197" s="167">
        <f>ROUND(I197*H197,2)</f>
        <v>0</v>
      </c>
      <c r="BL197" s="19" t="s">
        <v>188</v>
      </c>
      <c r="BM197" s="166" t="s">
        <v>315</v>
      </c>
    </row>
    <row r="198" spans="1:65" s="15" customFormat="1">
      <c r="B198" s="185"/>
      <c r="D198" s="169" t="s">
        <v>190</v>
      </c>
      <c r="E198" s="186" t="s">
        <v>3</v>
      </c>
      <c r="F198" s="187" t="s">
        <v>316</v>
      </c>
      <c r="H198" s="186" t="s">
        <v>3</v>
      </c>
      <c r="I198" s="188"/>
      <c r="L198" s="185"/>
      <c r="M198" s="189"/>
      <c r="N198" s="190"/>
      <c r="O198" s="190"/>
      <c r="P198" s="190"/>
      <c r="Q198" s="190"/>
      <c r="R198" s="190"/>
      <c r="S198" s="190"/>
      <c r="T198" s="191"/>
      <c r="AT198" s="186" t="s">
        <v>190</v>
      </c>
      <c r="AU198" s="186" t="s">
        <v>84</v>
      </c>
      <c r="AV198" s="15" t="s">
        <v>82</v>
      </c>
      <c r="AW198" s="15" t="s">
        <v>35</v>
      </c>
      <c r="AX198" s="15" t="s">
        <v>74</v>
      </c>
      <c r="AY198" s="186" t="s">
        <v>181</v>
      </c>
    </row>
    <row r="199" spans="1:65" s="15" customFormat="1">
      <c r="B199" s="185"/>
      <c r="D199" s="169" t="s">
        <v>190</v>
      </c>
      <c r="E199" s="186" t="s">
        <v>3</v>
      </c>
      <c r="F199" s="187" t="s">
        <v>317</v>
      </c>
      <c r="H199" s="186" t="s">
        <v>3</v>
      </c>
      <c r="I199" s="188"/>
      <c r="L199" s="185"/>
      <c r="M199" s="189"/>
      <c r="N199" s="190"/>
      <c r="O199" s="190"/>
      <c r="P199" s="190"/>
      <c r="Q199" s="190"/>
      <c r="R199" s="190"/>
      <c r="S199" s="190"/>
      <c r="T199" s="191"/>
      <c r="AT199" s="186" t="s">
        <v>190</v>
      </c>
      <c r="AU199" s="186" t="s">
        <v>84</v>
      </c>
      <c r="AV199" s="15" t="s">
        <v>82</v>
      </c>
      <c r="AW199" s="15" t="s">
        <v>35</v>
      </c>
      <c r="AX199" s="15" t="s">
        <v>74</v>
      </c>
      <c r="AY199" s="186" t="s">
        <v>181</v>
      </c>
    </row>
    <row r="200" spans="1:65" s="13" customFormat="1">
      <c r="B200" s="168"/>
      <c r="D200" s="169" t="s">
        <v>190</v>
      </c>
      <c r="E200" s="170" t="s">
        <v>3</v>
      </c>
      <c r="F200" s="171" t="s">
        <v>120</v>
      </c>
      <c r="H200" s="172">
        <v>2.75</v>
      </c>
      <c r="I200" s="173"/>
      <c r="L200" s="168"/>
      <c r="M200" s="174"/>
      <c r="N200" s="175"/>
      <c r="O200" s="175"/>
      <c r="P200" s="175"/>
      <c r="Q200" s="175"/>
      <c r="R200" s="175"/>
      <c r="S200" s="175"/>
      <c r="T200" s="176"/>
      <c r="AT200" s="170" t="s">
        <v>190</v>
      </c>
      <c r="AU200" s="170" t="s">
        <v>84</v>
      </c>
      <c r="AV200" s="13" t="s">
        <v>84</v>
      </c>
      <c r="AW200" s="13" t="s">
        <v>35</v>
      </c>
      <c r="AX200" s="13" t="s">
        <v>74</v>
      </c>
      <c r="AY200" s="170" t="s">
        <v>181</v>
      </c>
    </row>
    <row r="201" spans="1:65" s="16" customFormat="1">
      <c r="B201" s="192"/>
      <c r="D201" s="169" t="s">
        <v>190</v>
      </c>
      <c r="E201" s="193" t="s">
        <v>119</v>
      </c>
      <c r="F201" s="194" t="s">
        <v>266</v>
      </c>
      <c r="H201" s="195">
        <v>2.75</v>
      </c>
      <c r="I201" s="196"/>
      <c r="L201" s="192"/>
      <c r="M201" s="197"/>
      <c r="N201" s="198"/>
      <c r="O201" s="198"/>
      <c r="P201" s="198"/>
      <c r="Q201" s="198"/>
      <c r="R201" s="198"/>
      <c r="S201" s="198"/>
      <c r="T201" s="199"/>
      <c r="AT201" s="193" t="s">
        <v>190</v>
      </c>
      <c r="AU201" s="193" t="s">
        <v>84</v>
      </c>
      <c r="AV201" s="16" t="s">
        <v>124</v>
      </c>
      <c r="AW201" s="16" t="s">
        <v>35</v>
      </c>
      <c r="AX201" s="16" t="s">
        <v>74</v>
      </c>
      <c r="AY201" s="193" t="s">
        <v>181</v>
      </c>
    </row>
    <row r="202" spans="1:65" s="15" customFormat="1">
      <c r="B202" s="185"/>
      <c r="D202" s="169" t="s">
        <v>190</v>
      </c>
      <c r="E202" s="186" t="s">
        <v>3</v>
      </c>
      <c r="F202" s="187" t="s">
        <v>318</v>
      </c>
      <c r="H202" s="186" t="s">
        <v>3</v>
      </c>
      <c r="I202" s="188"/>
      <c r="L202" s="185"/>
      <c r="M202" s="189"/>
      <c r="N202" s="190"/>
      <c r="O202" s="190"/>
      <c r="P202" s="190"/>
      <c r="Q202" s="190"/>
      <c r="R202" s="190"/>
      <c r="S202" s="190"/>
      <c r="T202" s="191"/>
      <c r="AT202" s="186" t="s">
        <v>190</v>
      </c>
      <c r="AU202" s="186" t="s">
        <v>84</v>
      </c>
      <c r="AV202" s="15" t="s">
        <v>82</v>
      </c>
      <c r="AW202" s="15" t="s">
        <v>35</v>
      </c>
      <c r="AX202" s="15" t="s">
        <v>74</v>
      </c>
      <c r="AY202" s="186" t="s">
        <v>181</v>
      </c>
    </row>
    <row r="203" spans="1:65" s="13" customFormat="1">
      <c r="B203" s="168"/>
      <c r="D203" s="169" t="s">
        <v>190</v>
      </c>
      <c r="E203" s="170" t="s">
        <v>3</v>
      </c>
      <c r="F203" s="171" t="s">
        <v>319</v>
      </c>
      <c r="H203" s="172">
        <v>2.48</v>
      </c>
      <c r="I203" s="173"/>
      <c r="L203" s="168"/>
      <c r="M203" s="174"/>
      <c r="N203" s="175"/>
      <c r="O203" s="175"/>
      <c r="P203" s="175"/>
      <c r="Q203" s="175"/>
      <c r="R203" s="175"/>
      <c r="S203" s="175"/>
      <c r="T203" s="176"/>
      <c r="AT203" s="170" t="s">
        <v>190</v>
      </c>
      <c r="AU203" s="170" t="s">
        <v>84</v>
      </c>
      <c r="AV203" s="13" t="s">
        <v>84</v>
      </c>
      <c r="AW203" s="13" t="s">
        <v>35</v>
      </c>
      <c r="AX203" s="13" t="s">
        <v>74</v>
      </c>
      <c r="AY203" s="170" t="s">
        <v>181</v>
      </c>
    </row>
    <row r="204" spans="1:65" s="16" customFormat="1">
      <c r="B204" s="192"/>
      <c r="D204" s="169" t="s">
        <v>190</v>
      </c>
      <c r="E204" s="193" t="s">
        <v>320</v>
      </c>
      <c r="F204" s="194" t="s">
        <v>266</v>
      </c>
      <c r="H204" s="195">
        <v>2.48</v>
      </c>
      <c r="I204" s="196"/>
      <c r="L204" s="192"/>
      <c r="M204" s="197"/>
      <c r="N204" s="198"/>
      <c r="O204" s="198"/>
      <c r="P204" s="198"/>
      <c r="Q204" s="198"/>
      <c r="R204" s="198"/>
      <c r="S204" s="198"/>
      <c r="T204" s="199"/>
      <c r="AT204" s="193" t="s">
        <v>190</v>
      </c>
      <c r="AU204" s="193" t="s">
        <v>84</v>
      </c>
      <c r="AV204" s="16" t="s">
        <v>124</v>
      </c>
      <c r="AW204" s="16" t="s">
        <v>35</v>
      </c>
      <c r="AX204" s="16" t="s">
        <v>74</v>
      </c>
      <c r="AY204" s="193" t="s">
        <v>181</v>
      </c>
    </row>
    <row r="205" spans="1:65" s="15" customFormat="1">
      <c r="B205" s="185"/>
      <c r="D205" s="169" t="s">
        <v>190</v>
      </c>
      <c r="E205" s="186" t="s">
        <v>3</v>
      </c>
      <c r="F205" s="187" t="s">
        <v>321</v>
      </c>
      <c r="H205" s="186" t="s">
        <v>3</v>
      </c>
      <c r="I205" s="188"/>
      <c r="L205" s="185"/>
      <c r="M205" s="189"/>
      <c r="N205" s="190"/>
      <c r="O205" s="190"/>
      <c r="P205" s="190"/>
      <c r="Q205" s="190"/>
      <c r="R205" s="190"/>
      <c r="S205" s="190"/>
      <c r="T205" s="191"/>
      <c r="AT205" s="186" t="s">
        <v>190</v>
      </c>
      <c r="AU205" s="186" t="s">
        <v>84</v>
      </c>
      <c r="AV205" s="15" t="s">
        <v>82</v>
      </c>
      <c r="AW205" s="15" t="s">
        <v>35</v>
      </c>
      <c r="AX205" s="15" t="s">
        <v>74</v>
      </c>
      <c r="AY205" s="186" t="s">
        <v>181</v>
      </c>
    </row>
    <row r="206" spans="1:65" s="13" customFormat="1">
      <c r="B206" s="168"/>
      <c r="D206" s="169" t="s">
        <v>190</v>
      </c>
      <c r="E206" s="170" t="s">
        <v>3</v>
      </c>
      <c r="F206" s="171" t="s">
        <v>122</v>
      </c>
      <c r="H206" s="172">
        <v>4.17</v>
      </c>
      <c r="I206" s="173"/>
      <c r="L206" s="168"/>
      <c r="M206" s="174"/>
      <c r="N206" s="175"/>
      <c r="O206" s="175"/>
      <c r="P206" s="175"/>
      <c r="Q206" s="175"/>
      <c r="R206" s="175"/>
      <c r="S206" s="175"/>
      <c r="T206" s="176"/>
      <c r="AT206" s="170" t="s">
        <v>190</v>
      </c>
      <c r="AU206" s="170" t="s">
        <v>84</v>
      </c>
      <c r="AV206" s="13" t="s">
        <v>84</v>
      </c>
      <c r="AW206" s="13" t="s">
        <v>35</v>
      </c>
      <c r="AX206" s="13" t="s">
        <v>74</v>
      </c>
      <c r="AY206" s="170" t="s">
        <v>181</v>
      </c>
    </row>
    <row r="207" spans="1:65" s="16" customFormat="1">
      <c r="B207" s="192"/>
      <c r="D207" s="169" t="s">
        <v>190</v>
      </c>
      <c r="E207" s="193" t="s">
        <v>121</v>
      </c>
      <c r="F207" s="194" t="s">
        <v>266</v>
      </c>
      <c r="H207" s="195">
        <v>4.17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190</v>
      </c>
      <c r="AU207" s="193" t="s">
        <v>84</v>
      </c>
      <c r="AV207" s="16" t="s">
        <v>124</v>
      </c>
      <c r="AW207" s="16" t="s">
        <v>35</v>
      </c>
      <c r="AX207" s="16" t="s">
        <v>74</v>
      </c>
      <c r="AY207" s="193" t="s">
        <v>181</v>
      </c>
    </row>
    <row r="208" spans="1:65" s="14" customFormat="1">
      <c r="B208" s="177"/>
      <c r="D208" s="169" t="s">
        <v>190</v>
      </c>
      <c r="E208" s="178" t="s">
        <v>3</v>
      </c>
      <c r="F208" s="179" t="s">
        <v>193</v>
      </c>
      <c r="H208" s="180">
        <v>9.4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8" t="s">
        <v>190</v>
      </c>
      <c r="AU208" s="178" t="s">
        <v>84</v>
      </c>
      <c r="AV208" s="14" t="s">
        <v>188</v>
      </c>
      <c r="AW208" s="14" t="s">
        <v>35</v>
      </c>
      <c r="AX208" s="14" t="s">
        <v>74</v>
      </c>
      <c r="AY208" s="178" t="s">
        <v>181</v>
      </c>
    </row>
    <row r="209" spans="2:51" s="15" customFormat="1">
      <c r="B209" s="185"/>
      <c r="D209" s="169" t="s">
        <v>190</v>
      </c>
      <c r="E209" s="186" t="s">
        <v>3</v>
      </c>
      <c r="F209" s="187" t="s">
        <v>322</v>
      </c>
      <c r="H209" s="186" t="s">
        <v>3</v>
      </c>
      <c r="I209" s="188"/>
      <c r="L209" s="185"/>
      <c r="M209" s="189"/>
      <c r="N209" s="190"/>
      <c r="O209" s="190"/>
      <c r="P209" s="190"/>
      <c r="Q209" s="190"/>
      <c r="R209" s="190"/>
      <c r="S209" s="190"/>
      <c r="T209" s="191"/>
      <c r="AT209" s="186" t="s">
        <v>190</v>
      </c>
      <c r="AU209" s="186" t="s">
        <v>84</v>
      </c>
      <c r="AV209" s="15" t="s">
        <v>82</v>
      </c>
      <c r="AW209" s="15" t="s">
        <v>35</v>
      </c>
      <c r="AX209" s="15" t="s">
        <v>74</v>
      </c>
      <c r="AY209" s="186" t="s">
        <v>181</v>
      </c>
    </row>
    <row r="210" spans="2:51" s="15" customFormat="1">
      <c r="B210" s="185"/>
      <c r="D210" s="169" t="s">
        <v>190</v>
      </c>
      <c r="E210" s="186" t="s">
        <v>3</v>
      </c>
      <c r="F210" s="187" t="s">
        <v>323</v>
      </c>
      <c r="H210" s="186" t="s">
        <v>3</v>
      </c>
      <c r="I210" s="188"/>
      <c r="L210" s="185"/>
      <c r="M210" s="189"/>
      <c r="N210" s="190"/>
      <c r="O210" s="190"/>
      <c r="P210" s="190"/>
      <c r="Q210" s="190"/>
      <c r="R210" s="190"/>
      <c r="S210" s="190"/>
      <c r="T210" s="191"/>
      <c r="AT210" s="186" t="s">
        <v>190</v>
      </c>
      <c r="AU210" s="186" t="s">
        <v>84</v>
      </c>
      <c r="AV210" s="15" t="s">
        <v>82</v>
      </c>
      <c r="AW210" s="15" t="s">
        <v>35</v>
      </c>
      <c r="AX210" s="15" t="s">
        <v>74</v>
      </c>
      <c r="AY210" s="186" t="s">
        <v>181</v>
      </c>
    </row>
    <row r="211" spans="2:51" s="13" customFormat="1">
      <c r="B211" s="168"/>
      <c r="D211" s="169" t="s">
        <v>190</v>
      </c>
      <c r="E211" s="170" t="s">
        <v>3</v>
      </c>
      <c r="F211" s="171" t="s">
        <v>324</v>
      </c>
      <c r="H211" s="172">
        <v>12.6</v>
      </c>
      <c r="I211" s="173"/>
      <c r="L211" s="168"/>
      <c r="M211" s="174"/>
      <c r="N211" s="175"/>
      <c r="O211" s="175"/>
      <c r="P211" s="175"/>
      <c r="Q211" s="175"/>
      <c r="R211" s="175"/>
      <c r="S211" s="175"/>
      <c r="T211" s="176"/>
      <c r="AT211" s="170" t="s">
        <v>190</v>
      </c>
      <c r="AU211" s="170" t="s">
        <v>84</v>
      </c>
      <c r="AV211" s="13" t="s">
        <v>84</v>
      </c>
      <c r="AW211" s="13" t="s">
        <v>35</v>
      </c>
      <c r="AX211" s="13" t="s">
        <v>74</v>
      </c>
      <c r="AY211" s="170" t="s">
        <v>181</v>
      </c>
    </row>
    <row r="212" spans="2:51" s="16" customFormat="1">
      <c r="B212" s="192"/>
      <c r="D212" s="169" t="s">
        <v>190</v>
      </c>
      <c r="E212" s="193" t="s">
        <v>112</v>
      </c>
      <c r="F212" s="194" t="s">
        <v>266</v>
      </c>
      <c r="H212" s="195">
        <v>12.6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190</v>
      </c>
      <c r="AU212" s="193" t="s">
        <v>84</v>
      </c>
      <c r="AV212" s="16" t="s">
        <v>124</v>
      </c>
      <c r="AW212" s="16" t="s">
        <v>35</v>
      </c>
      <c r="AX212" s="16" t="s">
        <v>74</v>
      </c>
      <c r="AY212" s="193" t="s">
        <v>181</v>
      </c>
    </row>
    <row r="213" spans="2:51" s="15" customFormat="1">
      <c r="B213" s="185"/>
      <c r="D213" s="169" t="s">
        <v>190</v>
      </c>
      <c r="E213" s="186" t="s">
        <v>3</v>
      </c>
      <c r="F213" s="187" t="s">
        <v>325</v>
      </c>
      <c r="H213" s="186" t="s">
        <v>3</v>
      </c>
      <c r="I213" s="188"/>
      <c r="L213" s="185"/>
      <c r="M213" s="189"/>
      <c r="N213" s="190"/>
      <c r="O213" s="190"/>
      <c r="P213" s="190"/>
      <c r="Q213" s="190"/>
      <c r="R213" s="190"/>
      <c r="S213" s="190"/>
      <c r="T213" s="191"/>
      <c r="AT213" s="186" t="s">
        <v>190</v>
      </c>
      <c r="AU213" s="186" t="s">
        <v>84</v>
      </c>
      <c r="AV213" s="15" t="s">
        <v>82</v>
      </c>
      <c r="AW213" s="15" t="s">
        <v>35</v>
      </c>
      <c r="AX213" s="15" t="s">
        <v>74</v>
      </c>
      <c r="AY213" s="186" t="s">
        <v>181</v>
      </c>
    </row>
    <row r="214" spans="2:51" s="13" customFormat="1">
      <c r="B214" s="168"/>
      <c r="D214" s="169" t="s">
        <v>190</v>
      </c>
      <c r="E214" s="170" t="s">
        <v>3</v>
      </c>
      <c r="F214" s="171" t="s">
        <v>326</v>
      </c>
      <c r="H214" s="172">
        <v>48.8</v>
      </c>
      <c r="I214" s="173"/>
      <c r="L214" s="168"/>
      <c r="M214" s="174"/>
      <c r="N214" s="175"/>
      <c r="O214" s="175"/>
      <c r="P214" s="175"/>
      <c r="Q214" s="175"/>
      <c r="R214" s="175"/>
      <c r="S214" s="175"/>
      <c r="T214" s="176"/>
      <c r="AT214" s="170" t="s">
        <v>190</v>
      </c>
      <c r="AU214" s="170" t="s">
        <v>84</v>
      </c>
      <c r="AV214" s="13" t="s">
        <v>84</v>
      </c>
      <c r="AW214" s="13" t="s">
        <v>35</v>
      </c>
      <c r="AX214" s="13" t="s">
        <v>74</v>
      </c>
      <c r="AY214" s="170" t="s">
        <v>181</v>
      </c>
    </row>
    <row r="215" spans="2:51" s="16" customFormat="1">
      <c r="B215" s="192"/>
      <c r="D215" s="169" t="s">
        <v>190</v>
      </c>
      <c r="E215" s="193" t="s">
        <v>107</v>
      </c>
      <c r="F215" s="194" t="s">
        <v>266</v>
      </c>
      <c r="H215" s="195">
        <v>48.8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190</v>
      </c>
      <c r="AU215" s="193" t="s">
        <v>84</v>
      </c>
      <c r="AV215" s="16" t="s">
        <v>124</v>
      </c>
      <c r="AW215" s="16" t="s">
        <v>35</v>
      </c>
      <c r="AX215" s="16" t="s">
        <v>74</v>
      </c>
      <c r="AY215" s="193" t="s">
        <v>181</v>
      </c>
    </row>
    <row r="216" spans="2:51" s="15" customFormat="1">
      <c r="B216" s="185"/>
      <c r="D216" s="169" t="s">
        <v>190</v>
      </c>
      <c r="E216" s="186" t="s">
        <v>3</v>
      </c>
      <c r="F216" s="187" t="s">
        <v>327</v>
      </c>
      <c r="H216" s="186" t="s">
        <v>3</v>
      </c>
      <c r="I216" s="188"/>
      <c r="L216" s="185"/>
      <c r="M216" s="189"/>
      <c r="N216" s="190"/>
      <c r="O216" s="190"/>
      <c r="P216" s="190"/>
      <c r="Q216" s="190"/>
      <c r="R216" s="190"/>
      <c r="S216" s="190"/>
      <c r="T216" s="191"/>
      <c r="AT216" s="186" t="s">
        <v>190</v>
      </c>
      <c r="AU216" s="186" t="s">
        <v>84</v>
      </c>
      <c r="AV216" s="15" t="s">
        <v>82</v>
      </c>
      <c r="AW216" s="15" t="s">
        <v>35</v>
      </c>
      <c r="AX216" s="15" t="s">
        <v>74</v>
      </c>
      <c r="AY216" s="186" t="s">
        <v>181</v>
      </c>
    </row>
    <row r="217" spans="2:51" s="13" customFormat="1">
      <c r="B217" s="168"/>
      <c r="D217" s="169" t="s">
        <v>190</v>
      </c>
      <c r="E217" s="170" t="s">
        <v>3</v>
      </c>
      <c r="F217" s="171" t="s">
        <v>328</v>
      </c>
      <c r="H217" s="172">
        <v>6.3</v>
      </c>
      <c r="I217" s="173"/>
      <c r="L217" s="168"/>
      <c r="M217" s="174"/>
      <c r="N217" s="175"/>
      <c r="O217" s="175"/>
      <c r="P217" s="175"/>
      <c r="Q217" s="175"/>
      <c r="R217" s="175"/>
      <c r="S217" s="175"/>
      <c r="T217" s="176"/>
      <c r="AT217" s="170" t="s">
        <v>190</v>
      </c>
      <c r="AU217" s="170" t="s">
        <v>84</v>
      </c>
      <c r="AV217" s="13" t="s">
        <v>84</v>
      </c>
      <c r="AW217" s="13" t="s">
        <v>35</v>
      </c>
      <c r="AX217" s="13" t="s">
        <v>74</v>
      </c>
      <c r="AY217" s="170" t="s">
        <v>181</v>
      </c>
    </row>
    <row r="218" spans="2:51" s="13" customFormat="1">
      <c r="B218" s="168"/>
      <c r="D218" s="169" t="s">
        <v>190</v>
      </c>
      <c r="E218" s="170" t="s">
        <v>3</v>
      </c>
      <c r="F218" s="171" t="s">
        <v>329</v>
      </c>
      <c r="H218" s="172">
        <v>9.6</v>
      </c>
      <c r="I218" s="173"/>
      <c r="L218" s="168"/>
      <c r="M218" s="174"/>
      <c r="N218" s="175"/>
      <c r="O218" s="175"/>
      <c r="P218" s="175"/>
      <c r="Q218" s="175"/>
      <c r="R218" s="175"/>
      <c r="S218" s="175"/>
      <c r="T218" s="176"/>
      <c r="AT218" s="170" t="s">
        <v>190</v>
      </c>
      <c r="AU218" s="170" t="s">
        <v>84</v>
      </c>
      <c r="AV218" s="13" t="s">
        <v>84</v>
      </c>
      <c r="AW218" s="13" t="s">
        <v>35</v>
      </c>
      <c r="AX218" s="13" t="s">
        <v>74</v>
      </c>
      <c r="AY218" s="170" t="s">
        <v>181</v>
      </c>
    </row>
    <row r="219" spans="2:51" s="13" customFormat="1">
      <c r="B219" s="168"/>
      <c r="D219" s="169" t="s">
        <v>190</v>
      </c>
      <c r="E219" s="170" t="s">
        <v>3</v>
      </c>
      <c r="F219" s="171" t="s">
        <v>330</v>
      </c>
      <c r="H219" s="172">
        <v>14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190</v>
      </c>
      <c r="AU219" s="170" t="s">
        <v>84</v>
      </c>
      <c r="AV219" s="13" t="s">
        <v>84</v>
      </c>
      <c r="AW219" s="13" t="s">
        <v>35</v>
      </c>
      <c r="AX219" s="13" t="s">
        <v>74</v>
      </c>
      <c r="AY219" s="170" t="s">
        <v>181</v>
      </c>
    </row>
    <row r="220" spans="2:51" s="13" customFormat="1">
      <c r="B220" s="168"/>
      <c r="D220" s="169" t="s">
        <v>190</v>
      </c>
      <c r="E220" s="170" t="s">
        <v>3</v>
      </c>
      <c r="F220" s="171" t="s">
        <v>331</v>
      </c>
      <c r="H220" s="172">
        <v>1.9</v>
      </c>
      <c r="I220" s="173"/>
      <c r="L220" s="168"/>
      <c r="M220" s="174"/>
      <c r="N220" s="175"/>
      <c r="O220" s="175"/>
      <c r="P220" s="175"/>
      <c r="Q220" s="175"/>
      <c r="R220" s="175"/>
      <c r="S220" s="175"/>
      <c r="T220" s="176"/>
      <c r="AT220" s="170" t="s">
        <v>190</v>
      </c>
      <c r="AU220" s="170" t="s">
        <v>84</v>
      </c>
      <c r="AV220" s="13" t="s">
        <v>84</v>
      </c>
      <c r="AW220" s="13" t="s">
        <v>35</v>
      </c>
      <c r="AX220" s="13" t="s">
        <v>74</v>
      </c>
      <c r="AY220" s="170" t="s">
        <v>181</v>
      </c>
    </row>
    <row r="221" spans="2:51" s="13" customFormat="1">
      <c r="B221" s="168"/>
      <c r="D221" s="169" t="s">
        <v>190</v>
      </c>
      <c r="E221" s="170" t="s">
        <v>3</v>
      </c>
      <c r="F221" s="171" t="s">
        <v>332</v>
      </c>
      <c r="H221" s="172">
        <v>5.0999999999999996</v>
      </c>
      <c r="I221" s="173"/>
      <c r="L221" s="168"/>
      <c r="M221" s="174"/>
      <c r="N221" s="175"/>
      <c r="O221" s="175"/>
      <c r="P221" s="175"/>
      <c r="Q221" s="175"/>
      <c r="R221" s="175"/>
      <c r="S221" s="175"/>
      <c r="T221" s="176"/>
      <c r="AT221" s="170" t="s">
        <v>190</v>
      </c>
      <c r="AU221" s="170" t="s">
        <v>84</v>
      </c>
      <c r="AV221" s="13" t="s">
        <v>84</v>
      </c>
      <c r="AW221" s="13" t="s">
        <v>35</v>
      </c>
      <c r="AX221" s="13" t="s">
        <v>74</v>
      </c>
      <c r="AY221" s="170" t="s">
        <v>181</v>
      </c>
    </row>
    <row r="222" spans="2:51" s="16" customFormat="1">
      <c r="B222" s="192"/>
      <c r="D222" s="169" t="s">
        <v>190</v>
      </c>
      <c r="E222" s="193" t="s">
        <v>106</v>
      </c>
      <c r="F222" s="194" t="s">
        <v>266</v>
      </c>
      <c r="H222" s="195">
        <v>36.9</v>
      </c>
      <c r="I222" s="196"/>
      <c r="L222" s="192"/>
      <c r="M222" s="197"/>
      <c r="N222" s="198"/>
      <c r="O222" s="198"/>
      <c r="P222" s="198"/>
      <c r="Q222" s="198"/>
      <c r="R222" s="198"/>
      <c r="S222" s="198"/>
      <c r="T222" s="199"/>
      <c r="AT222" s="193" t="s">
        <v>190</v>
      </c>
      <c r="AU222" s="193" t="s">
        <v>84</v>
      </c>
      <c r="AV222" s="16" t="s">
        <v>124</v>
      </c>
      <c r="AW222" s="16" t="s">
        <v>35</v>
      </c>
      <c r="AX222" s="16" t="s">
        <v>74</v>
      </c>
      <c r="AY222" s="193" t="s">
        <v>181</v>
      </c>
    </row>
    <row r="223" spans="2:51" s="14" customFormat="1">
      <c r="B223" s="177"/>
      <c r="D223" s="169" t="s">
        <v>190</v>
      </c>
      <c r="E223" s="178" t="s">
        <v>118</v>
      </c>
      <c r="F223" s="179" t="s">
        <v>193</v>
      </c>
      <c r="H223" s="180">
        <v>98.3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190</v>
      </c>
      <c r="AU223" s="178" t="s">
        <v>84</v>
      </c>
      <c r="AV223" s="14" t="s">
        <v>188</v>
      </c>
      <c r="AW223" s="14" t="s">
        <v>35</v>
      </c>
      <c r="AX223" s="14" t="s">
        <v>74</v>
      </c>
      <c r="AY223" s="178" t="s">
        <v>181</v>
      </c>
    </row>
    <row r="224" spans="2:51" s="13" customFormat="1">
      <c r="B224" s="168"/>
      <c r="D224" s="169" t="s">
        <v>190</v>
      </c>
      <c r="E224" s="170" t="s">
        <v>3</v>
      </c>
      <c r="F224" s="171" t="s">
        <v>118</v>
      </c>
      <c r="H224" s="172">
        <v>98.3</v>
      </c>
      <c r="I224" s="173"/>
      <c r="L224" s="168"/>
      <c r="M224" s="174"/>
      <c r="N224" s="175"/>
      <c r="O224" s="175"/>
      <c r="P224" s="175"/>
      <c r="Q224" s="175"/>
      <c r="R224" s="175"/>
      <c r="S224" s="175"/>
      <c r="T224" s="176"/>
      <c r="AT224" s="170" t="s">
        <v>190</v>
      </c>
      <c r="AU224" s="170" t="s">
        <v>84</v>
      </c>
      <c r="AV224" s="13" t="s">
        <v>84</v>
      </c>
      <c r="AW224" s="13" t="s">
        <v>35</v>
      </c>
      <c r="AX224" s="13" t="s">
        <v>74</v>
      </c>
      <c r="AY224" s="170" t="s">
        <v>181</v>
      </c>
    </row>
    <row r="225" spans="1:65" s="14" customFormat="1">
      <c r="B225" s="177"/>
      <c r="D225" s="169" t="s">
        <v>190</v>
      </c>
      <c r="E225" s="178" t="s">
        <v>116</v>
      </c>
      <c r="F225" s="179" t="s">
        <v>193</v>
      </c>
      <c r="H225" s="180">
        <v>98.3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8" t="s">
        <v>190</v>
      </c>
      <c r="AU225" s="178" t="s">
        <v>84</v>
      </c>
      <c r="AV225" s="14" t="s">
        <v>188</v>
      </c>
      <c r="AW225" s="14" t="s">
        <v>35</v>
      </c>
      <c r="AX225" s="14" t="s">
        <v>82</v>
      </c>
      <c r="AY225" s="178" t="s">
        <v>181</v>
      </c>
    </row>
    <row r="226" spans="1:65" s="2" customFormat="1" ht="21.75" customHeight="1">
      <c r="A226" s="34"/>
      <c r="B226" s="154"/>
      <c r="C226" s="155" t="s">
        <v>8</v>
      </c>
      <c r="D226" s="155" t="s">
        <v>183</v>
      </c>
      <c r="E226" s="156" t="s">
        <v>333</v>
      </c>
      <c r="F226" s="157" t="s">
        <v>334</v>
      </c>
      <c r="G226" s="158" t="s">
        <v>196</v>
      </c>
      <c r="H226" s="159">
        <v>2</v>
      </c>
      <c r="I226" s="160"/>
      <c r="J226" s="161">
        <f>ROUND(I226*H226,2)</f>
        <v>0</v>
      </c>
      <c r="K226" s="157" t="s">
        <v>187</v>
      </c>
      <c r="L226" s="35"/>
      <c r="M226" s="162" t="s">
        <v>3</v>
      </c>
      <c r="N226" s="163" t="s">
        <v>45</v>
      </c>
      <c r="O226" s="55"/>
      <c r="P226" s="164">
        <f>O226*H226</f>
        <v>0</v>
      </c>
      <c r="Q226" s="164">
        <v>1.8000000000000001E-4</v>
      </c>
      <c r="R226" s="164">
        <f>Q226*H226</f>
        <v>3.6000000000000002E-4</v>
      </c>
      <c r="S226" s="164">
        <v>0</v>
      </c>
      <c r="T226" s="16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66" t="s">
        <v>188</v>
      </c>
      <c r="AT226" s="166" t="s">
        <v>183</v>
      </c>
      <c r="AU226" s="166" t="s">
        <v>84</v>
      </c>
      <c r="AY226" s="19" t="s">
        <v>181</v>
      </c>
      <c r="BE226" s="167">
        <f>IF(N226="základní",J226,0)</f>
        <v>0</v>
      </c>
      <c r="BF226" s="167">
        <f>IF(N226="snížená",J226,0)</f>
        <v>0</v>
      </c>
      <c r="BG226" s="167">
        <f>IF(N226="zákl. přenesená",J226,0)</f>
        <v>0</v>
      </c>
      <c r="BH226" s="167">
        <f>IF(N226="sníž. přenesená",J226,0)</f>
        <v>0</v>
      </c>
      <c r="BI226" s="167">
        <f>IF(N226="nulová",J226,0)</f>
        <v>0</v>
      </c>
      <c r="BJ226" s="19" t="s">
        <v>82</v>
      </c>
      <c r="BK226" s="167">
        <f>ROUND(I226*H226,2)</f>
        <v>0</v>
      </c>
      <c r="BL226" s="19" t="s">
        <v>188</v>
      </c>
      <c r="BM226" s="166" t="s">
        <v>335</v>
      </c>
    </row>
    <row r="227" spans="1:65" s="15" customFormat="1">
      <c r="B227" s="185"/>
      <c r="D227" s="169" t="s">
        <v>190</v>
      </c>
      <c r="E227" s="186" t="s">
        <v>3</v>
      </c>
      <c r="F227" s="187" t="s">
        <v>336</v>
      </c>
      <c r="H227" s="186" t="s">
        <v>3</v>
      </c>
      <c r="I227" s="188"/>
      <c r="L227" s="185"/>
      <c r="M227" s="189"/>
      <c r="N227" s="190"/>
      <c r="O227" s="190"/>
      <c r="P227" s="190"/>
      <c r="Q227" s="190"/>
      <c r="R227" s="190"/>
      <c r="S227" s="190"/>
      <c r="T227" s="191"/>
      <c r="AT227" s="186" t="s">
        <v>190</v>
      </c>
      <c r="AU227" s="186" t="s">
        <v>84</v>
      </c>
      <c r="AV227" s="15" t="s">
        <v>82</v>
      </c>
      <c r="AW227" s="15" t="s">
        <v>35</v>
      </c>
      <c r="AX227" s="15" t="s">
        <v>74</v>
      </c>
      <c r="AY227" s="186" t="s">
        <v>181</v>
      </c>
    </row>
    <row r="228" spans="1:65" s="13" customFormat="1">
      <c r="B228" s="168"/>
      <c r="D228" s="169" t="s">
        <v>190</v>
      </c>
      <c r="E228" s="170" t="s">
        <v>3</v>
      </c>
      <c r="F228" s="171" t="s">
        <v>84</v>
      </c>
      <c r="H228" s="172">
        <v>2</v>
      </c>
      <c r="I228" s="173"/>
      <c r="L228" s="168"/>
      <c r="M228" s="174"/>
      <c r="N228" s="175"/>
      <c r="O228" s="175"/>
      <c r="P228" s="175"/>
      <c r="Q228" s="175"/>
      <c r="R228" s="175"/>
      <c r="S228" s="175"/>
      <c r="T228" s="176"/>
      <c r="AT228" s="170" t="s">
        <v>190</v>
      </c>
      <c r="AU228" s="170" t="s">
        <v>84</v>
      </c>
      <c r="AV228" s="13" t="s">
        <v>84</v>
      </c>
      <c r="AW228" s="13" t="s">
        <v>35</v>
      </c>
      <c r="AX228" s="13" t="s">
        <v>74</v>
      </c>
      <c r="AY228" s="170" t="s">
        <v>181</v>
      </c>
    </row>
    <row r="229" spans="1:65" s="14" customFormat="1">
      <c r="B229" s="177"/>
      <c r="D229" s="169" t="s">
        <v>190</v>
      </c>
      <c r="E229" s="178" t="s">
        <v>3</v>
      </c>
      <c r="F229" s="179" t="s">
        <v>193</v>
      </c>
      <c r="H229" s="180">
        <v>2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8" t="s">
        <v>190</v>
      </c>
      <c r="AU229" s="178" t="s">
        <v>84</v>
      </c>
      <c r="AV229" s="14" t="s">
        <v>188</v>
      </c>
      <c r="AW229" s="14" t="s">
        <v>35</v>
      </c>
      <c r="AX229" s="14" t="s">
        <v>82</v>
      </c>
      <c r="AY229" s="178" t="s">
        <v>181</v>
      </c>
    </row>
    <row r="230" spans="1:65" s="2" customFormat="1" ht="16.5" customHeight="1">
      <c r="A230" s="34"/>
      <c r="B230" s="154"/>
      <c r="C230" s="200" t="s">
        <v>337</v>
      </c>
      <c r="D230" s="200" t="s">
        <v>297</v>
      </c>
      <c r="E230" s="201" t="s">
        <v>338</v>
      </c>
      <c r="F230" s="202" t="s">
        <v>339</v>
      </c>
      <c r="G230" s="203" t="s">
        <v>196</v>
      </c>
      <c r="H230" s="204">
        <v>1</v>
      </c>
      <c r="I230" s="205"/>
      <c r="J230" s="206">
        <f>ROUND(I230*H230,2)</f>
        <v>0</v>
      </c>
      <c r="K230" s="202" t="s">
        <v>187</v>
      </c>
      <c r="L230" s="207"/>
      <c r="M230" s="208" t="s">
        <v>3</v>
      </c>
      <c r="N230" s="209" t="s">
        <v>45</v>
      </c>
      <c r="O230" s="55"/>
      <c r="P230" s="164">
        <f>O230*H230</f>
        <v>0</v>
      </c>
      <c r="Q230" s="164">
        <v>1.2E-2</v>
      </c>
      <c r="R230" s="164">
        <f>Q230*H230</f>
        <v>1.2E-2</v>
      </c>
      <c r="S230" s="164">
        <v>0</v>
      </c>
      <c r="T230" s="16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66" t="s">
        <v>226</v>
      </c>
      <c r="AT230" s="166" t="s">
        <v>297</v>
      </c>
      <c r="AU230" s="166" t="s">
        <v>84</v>
      </c>
      <c r="AY230" s="19" t="s">
        <v>181</v>
      </c>
      <c r="BE230" s="167">
        <f>IF(N230="základní",J230,0)</f>
        <v>0</v>
      </c>
      <c r="BF230" s="167">
        <f>IF(N230="snížená",J230,0)</f>
        <v>0</v>
      </c>
      <c r="BG230" s="167">
        <f>IF(N230="zákl. přenesená",J230,0)</f>
        <v>0</v>
      </c>
      <c r="BH230" s="167">
        <f>IF(N230="sníž. přenesená",J230,0)</f>
        <v>0</v>
      </c>
      <c r="BI230" s="167">
        <f>IF(N230="nulová",J230,0)</f>
        <v>0</v>
      </c>
      <c r="BJ230" s="19" t="s">
        <v>82</v>
      </c>
      <c r="BK230" s="167">
        <f>ROUND(I230*H230,2)</f>
        <v>0</v>
      </c>
      <c r="BL230" s="19" t="s">
        <v>188</v>
      </c>
      <c r="BM230" s="166" t="s">
        <v>340</v>
      </c>
    </row>
    <row r="231" spans="1:65" s="2" customFormat="1" ht="16.5" customHeight="1">
      <c r="A231" s="34"/>
      <c r="B231" s="154"/>
      <c r="C231" s="200" t="s">
        <v>341</v>
      </c>
      <c r="D231" s="200" t="s">
        <v>297</v>
      </c>
      <c r="E231" s="201" t="s">
        <v>342</v>
      </c>
      <c r="F231" s="202" t="s">
        <v>343</v>
      </c>
      <c r="G231" s="203" t="s">
        <v>196</v>
      </c>
      <c r="H231" s="204">
        <v>1</v>
      </c>
      <c r="I231" s="205"/>
      <c r="J231" s="206">
        <f>ROUND(I231*H231,2)</f>
        <v>0</v>
      </c>
      <c r="K231" s="202" t="s">
        <v>187</v>
      </c>
      <c r="L231" s="207"/>
      <c r="M231" s="208" t="s">
        <v>3</v>
      </c>
      <c r="N231" s="209" t="s">
        <v>45</v>
      </c>
      <c r="O231" s="55"/>
      <c r="P231" s="164">
        <f>O231*H231</f>
        <v>0</v>
      </c>
      <c r="Q231" s="164">
        <v>8.9999999999999993E-3</v>
      </c>
      <c r="R231" s="164">
        <f>Q231*H231</f>
        <v>8.9999999999999993E-3</v>
      </c>
      <c r="S231" s="164">
        <v>0</v>
      </c>
      <c r="T231" s="16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66" t="s">
        <v>226</v>
      </c>
      <c r="AT231" s="166" t="s">
        <v>297</v>
      </c>
      <c r="AU231" s="166" t="s">
        <v>84</v>
      </c>
      <c r="AY231" s="19" t="s">
        <v>181</v>
      </c>
      <c r="BE231" s="167">
        <f>IF(N231="základní",J231,0)</f>
        <v>0</v>
      </c>
      <c r="BF231" s="167">
        <f>IF(N231="snížená",J231,0)</f>
        <v>0</v>
      </c>
      <c r="BG231" s="167">
        <f>IF(N231="zákl. přenesená",J231,0)</f>
        <v>0</v>
      </c>
      <c r="BH231" s="167">
        <f>IF(N231="sníž. přenesená",J231,0)</f>
        <v>0</v>
      </c>
      <c r="BI231" s="167">
        <f>IF(N231="nulová",J231,0)</f>
        <v>0</v>
      </c>
      <c r="BJ231" s="19" t="s">
        <v>82</v>
      </c>
      <c r="BK231" s="167">
        <f>ROUND(I231*H231,2)</f>
        <v>0</v>
      </c>
      <c r="BL231" s="19" t="s">
        <v>188</v>
      </c>
      <c r="BM231" s="166" t="s">
        <v>344</v>
      </c>
    </row>
    <row r="232" spans="1:65" s="2" customFormat="1" ht="33" customHeight="1">
      <c r="A232" s="34"/>
      <c r="B232" s="154"/>
      <c r="C232" s="155" t="s">
        <v>345</v>
      </c>
      <c r="D232" s="155" t="s">
        <v>183</v>
      </c>
      <c r="E232" s="156" t="s">
        <v>346</v>
      </c>
      <c r="F232" s="157" t="s">
        <v>347</v>
      </c>
      <c r="G232" s="158" t="s">
        <v>216</v>
      </c>
      <c r="H232" s="159">
        <v>19.968</v>
      </c>
      <c r="I232" s="160"/>
      <c r="J232" s="161">
        <f>ROUND(I232*H232,2)</f>
        <v>0</v>
      </c>
      <c r="K232" s="157" t="s">
        <v>187</v>
      </c>
      <c r="L232" s="35"/>
      <c r="M232" s="162" t="s">
        <v>3</v>
      </c>
      <c r="N232" s="163" t="s">
        <v>45</v>
      </c>
      <c r="O232" s="55"/>
      <c r="P232" s="164">
        <f>O232*H232</f>
        <v>0</v>
      </c>
      <c r="Q232" s="164">
        <v>0</v>
      </c>
      <c r="R232" s="164">
        <f>Q232*H232</f>
        <v>0</v>
      </c>
      <c r="S232" s="164">
        <v>0.26100000000000001</v>
      </c>
      <c r="T232" s="165">
        <f>S232*H232</f>
        <v>5.2116480000000003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66" t="s">
        <v>188</v>
      </c>
      <c r="AT232" s="166" t="s">
        <v>183</v>
      </c>
      <c r="AU232" s="166" t="s">
        <v>84</v>
      </c>
      <c r="AY232" s="19" t="s">
        <v>181</v>
      </c>
      <c r="BE232" s="167">
        <f>IF(N232="základní",J232,0)</f>
        <v>0</v>
      </c>
      <c r="BF232" s="167">
        <f>IF(N232="snížená",J232,0)</f>
        <v>0</v>
      </c>
      <c r="BG232" s="167">
        <f>IF(N232="zákl. přenesená",J232,0)</f>
        <v>0</v>
      </c>
      <c r="BH232" s="167">
        <f>IF(N232="sníž. přenesená",J232,0)</f>
        <v>0</v>
      </c>
      <c r="BI232" s="167">
        <f>IF(N232="nulová",J232,0)</f>
        <v>0</v>
      </c>
      <c r="BJ232" s="19" t="s">
        <v>82</v>
      </c>
      <c r="BK232" s="167">
        <f>ROUND(I232*H232,2)</f>
        <v>0</v>
      </c>
      <c r="BL232" s="19" t="s">
        <v>188</v>
      </c>
      <c r="BM232" s="166" t="s">
        <v>348</v>
      </c>
    </row>
    <row r="233" spans="1:65" s="13" customFormat="1">
      <c r="B233" s="168"/>
      <c r="D233" s="169" t="s">
        <v>190</v>
      </c>
      <c r="E233" s="170" t="s">
        <v>3</v>
      </c>
      <c r="F233" s="171" t="s">
        <v>349</v>
      </c>
      <c r="H233" s="172">
        <v>19.968</v>
      </c>
      <c r="I233" s="173"/>
      <c r="L233" s="168"/>
      <c r="M233" s="174"/>
      <c r="N233" s="175"/>
      <c r="O233" s="175"/>
      <c r="P233" s="175"/>
      <c r="Q233" s="175"/>
      <c r="R233" s="175"/>
      <c r="S233" s="175"/>
      <c r="T233" s="176"/>
      <c r="AT233" s="170" t="s">
        <v>190</v>
      </c>
      <c r="AU233" s="170" t="s">
        <v>84</v>
      </c>
      <c r="AV233" s="13" t="s">
        <v>84</v>
      </c>
      <c r="AW233" s="13" t="s">
        <v>35</v>
      </c>
      <c r="AX233" s="13" t="s">
        <v>74</v>
      </c>
      <c r="AY233" s="170" t="s">
        <v>181</v>
      </c>
    </row>
    <row r="234" spans="1:65" s="14" customFormat="1">
      <c r="B234" s="177"/>
      <c r="D234" s="169" t="s">
        <v>190</v>
      </c>
      <c r="E234" s="178" t="s">
        <v>3</v>
      </c>
      <c r="F234" s="179" t="s">
        <v>193</v>
      </c>
      <c r="H234" s="180">
        <v>19.968</v>
      </c>
      <c r="I234" s="181"/>
      <c r="L234" s="177"/>
      <c r="M234" s="182"/>
      <c r="N234" s="183"/>
      <c r="O234" s="183"/>
      <c r="P234" s="183"/>
      <c r="Q234" s="183"/>
      <c r="R234" s="183"/>
      <c r="S234" s="183"/>
      <c r="T234" s="184"/>
      <c r="AT234" s="178" t="s">
        <v>190</v>
      </c>
      <c r="AU234" s="178" t="s">
        <v>84</v>
      </c>
      <c r="AV234" s="14" t="s">
        <v>188</v>
      </c>
      <c r="AW234" s="14" t="s">
        <v>35</v>
      </c>
      <c r="AX234" s="14" t="s">
        <v>82</v>
      </c>
      <c r="AY234" s="178" t="s">
        <v>181</v>
      </c>
    </row>
    <row r="235" spans="1:65" s="2" customFormat="1" ht="33" customHeight="1">
      <c r="A235" s="34"/>
      <c r="B235" s="154"/>
      <c r="C235" s="155" t="s">
        <v>350</v>
      </c>
      <c r="D235" s="155" t="s">
        <v>183</v>
      </c>
      <c r="E235" s="156" t="s">
        <v>351</v>
      </c>
      <c r="F235" s="157" t="s">
        <v>352</v>
      </c>
      <c r="G235" s="158" t="s">
        <v>186</v>
      </c>
      <c r="H235" s="159">
        <v>0.65100000000000002</v>
      </c>
      <c r="I235" s="160"/>
      <c r="J235" s="161">
        <f>ROUND(I235*H235,2)</f>
        <v>0</v>
      </c>
      <c r="K235" s="157" t="s">
        <v>187</v>
      </c>
      <c r="L235" s="35"/>
      <c r="M235" s="162" t="s">
        <v>3</v>
      </c>
      <c r="N235" s="163" t="s">
        <v>45</v>
      </c>
      <c r="O235" s="55"/>
      <c r="P235" s="164">
        <f>O235*H235</f>
        <v>0</v>
      </c>
      <c r="Q235" s="164">
        <v>0</v>
      </c>
      <c r="R235" s="164">
        <f>Q235*H235</f>
        <v>0</v>
      </c>
      <c r="S235" s="164">
        <v>1.8</v>
      </c>
      <c r="T235" s="165">
        <f>S235*H235</f>
        <v>1.1718000000000002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66" t="s">
        <v>188</v>
      </c>
      <c r="AT235" s="166" t="s">
        <v>183</v>
      </c>
      <c r="AU235" s="166" t="s">
        <v>84</v>
      </c>
      <c r="AY235" s="19" t="s">
        <v>181</v>
      </c>
      <c r="BE235" s="167">
        <f>IF(N235="základní",J235,0)</f>
        <v>0</v>
      </c>
      <c r="BF235" s="167">
        <f>IF(N235="snížená",J235,0)</f>
        <v>0</v>
      </c>
      <c r="BG235" s="167">
        <f>IF(N235="zákl. přenesená",J235,0)</f>
        <v>0</v>
      </c>
      <c r="BH235" s="167">
        <f>IF(N235="sníž. přenesená",J235,0)</f>
        <v>0</v>
      </c>
      <c r="BI235" s="167">
        <f>IF(N235="nulová",J235,0)</f>
        <v>0</v>
      </c>
      <c r="BJ235" s="19" t="s">
        <v>82</v>
      </c>
      <c r="BK235" s="167">
        <f>ROUND(I235*H235,2)</f>
        <v>0</v>
      </c>
      <c r="BL235" s="19" t="s">
        <v>188</v>
      </c>
      <c r="BM235" s="166" t="s">
        <v>353</v>
      </c>
    </row>
    <row r="236" spans="1:65" s="15" customFormat="1">
      <c r="B236" s="185"/>
      <c r="D236" s="169" t="s">
        <v>190</v>
      </c>
      <c r="E236" s="186" t="s">
        <v>3</v>
      </c>
      <c r="F236" s="187" t="s">
        <v>354</v>
      </c>
      <c r="H236" s="186" t="s">
        <v>3</v>
      </c>
      <c r="I236" s="188"/>
      <c r="L236" s="185"/>
      <c r="M236" s="189"/>
      <c r="N236" s="190"/>
      <c r="O236" s="190"/>
      <c r="P236" s="190"/>
      <c r="Q236" s="190"/>
      <c r="R236" s="190"/>
      <c r="S236" s="190"/>
      <c r="T236" s="191"/>
      <c r="AT236" s="186" t="s">
        <v>190</v>
      </c>
      <c r="AU236" s="186" t="s">
        <v>84</v>
      </c>
      <c r="AV236" s="15" t="s">
        <v>82</v>
      </c>
      <c r="AW236" s="15" t="s">
        <v>35</v>
      </c>
      <c r="AX236" s="15" t="s">
        <v>74</v>
      </c>
      <c r="AY236" s="186" t="s">
        <v>181</v>
      </c>
    </row>
    <row r="237" spans="1:65" s="13" customFormat="1">
      <c r="B237" s="168"/>
      <c r="D237" s="169" t="s">
        <v>190</v>
      </c>
      <c r="E237" s="170" t="s">
        <v>3</v>
      </c>
      <c r="F237" s="171" t="s">
        <v>355</v>
      </c>
      <c r="H237" s="172">
        <v>0.65100000000000002</v>
      </c>
      <c r="I237" s="173"/>
      <c r="L237" s="168"/>
      <c r="M237" s="174"/>
      <c r="N237" s="175"/>
      <c r="O237" s="175"/>
      <c r="P237" s="175"/>
      <c r="Q237" s="175"/>
      <c r="R237" s="175"/>
      <c r="S237" s="175"/>
      <c r="T237" s="176"/>
      <c r="AT237" s="170" t="s">
        <v>190</v>
      </c>
      <c r="AU237" s="170" t="s">
        <v>84</v>
      </c>
      <c r="AV237" s="13" t="s">
        <v>84</v>
      </c>
      <c r="AW237" s="13" t="s">
        <v>35</v>
      </c>
      <c r="AX237" s="13" t="s">
        <v>74</v>
      </c>
      <c r="AY237" s="170" t="s">
        <v>181</v>
      </c>
    </row>
    <row r="238" spans="1:65" s="14" customFormat="1">
      <c r="B238" s="177"/>
      <c r="D238" s="169" t="s">
        <v>190</v>
      </c>
      <c r="E238" s="178" t="s">
        <v>3</v>
      </c>
      <c r="F238" s="179" t="s">
        <v>193</v>
      </c>
      <c r="H238" s="180">
        <v>0.65100000000000002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8" t="s">
        <v>190</v>
      </c>
      <c r="AU238" s="178" t="s">
        <v>84</v>
      </c>
      <c r="AV238" s="14" t="s">
        <v>188</v>
      </c>
      <c r="AW238" s="14" t="s">
        <v>35</v>
      </c>
      <c r="AX238" s="14" t="s">
        <v>82</v>
      </c>
      <c r="AY238" s="178" t="s">
        <v>181</v>
      </c>
    </row>
    <row r="239" spans="1:65" s="2" customFormat="1" ht="44.25" customHeight="1">
      <c r="A239" s="34"/>
      <c r="B239" s="154"/>
      <c r="C239" s="155" t="s">
        <v>356</v>
      </c>
      <c r="D239" s="155" t="s">
        <v>183</v>
      </c>
      <c r="E239" s="156" t="s">
        <v>357</v>
      </c>
      <c r="F239" s="157" t="s">
        <v>358</v>
      </c>
      <c r="G239" s="158" t="s">
        <v>186</v>
      </c>
      <c r="H239" s="159">
        <v>7.1669999999999998</v>
      </c>
      <c r="I239" s="160"/>
      <c r="J239" s="161">
        <f>ROUND(I239*H239,2)</f>
        <v>0</v>
      </c>
      <c r="K239" s="157" t="s">
        <v>187</v>
      </c>
      <c r="L239" s="35"/>
      <c r="M239" s="162" t="s">
        <v>3</v>
      </c>
      <c r="N239" s="163" t="s">
        <v>45</v>
      </c>
      <c r="O239" s="55"/>
      <c r="P239" s="164">
        <f>O239*H239</f>
        <v>0</v>
      </c>
      <c r="Q239" s="164">
        <v>0</v>
      </c>
      <c r="R239" s="164">
        <f>Q239*H239</f>
        <v>0</v>
      </c>
      <c r="S239" s="164">
        <v>1.8</v>
      </c>
      <c r="T239" s="165">
        <f>S239*H239</f>
        <v>12.900600000000001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66" t="s">
        <v>188</v>
      </c>
      <c r="AT239" s="166" t="s">
        <v>183</v>
      </c>
      <c r="AU239" s="166" t="s">
        <v>84</v>
      </c>
      <c r="AY239" s="19" t="s">
        <v>181</v>
      </c>
      <c r="BE239" s="167">
        <f>IF(N239="základní",J239,0)</f>
        <v>0</v>
      </c>
      <c r="BF239" s="167">
        <f>IF(N239="snížená",J239,0)</f>
        <v>0</v>
      </c>
      <c r="BG239" s="167">
        <f>IF(N239="zákl. přenesená",J239,0)</f>
        <v>0</v>
      </c>
      <c r="BH239" s="167">
        <f>IF(N239="sníž. přenesená",J239,0)</f>
        <v>0</v>
      </c>
      <c r="BI239" s="167">
        <f>IF(N239="nulová",J239,0)</f>
        <v>0</v>
      </c>
      <c r="BJ239" s="19" t="s">
        <v>82</v>
      </c>
      <c r="BK239" s="167">
        <f>ROUND(I239*H239,2)</f>
        <v>0</v>
      </c>
      <c r="BL239" s="19" t="s">
        <v>188</v>
      </c>
      <c r="BM239" s="166" t="s">
        <v>359</v>
      </c>
    </row>
    <row r="240" spans="1:65" s="15" customFormat="1">
      <c r="B240" s="185"/>
      <c r="D240" s="169" t="s">
        <v>190</v>
      </c>
      <c r="E240" s="186" t="s">
        <v>3</v>
      </c>
      <c r="F240" s="187" t="s">
        <v>360</v>
      </c>
      <c r="H240" s="186" t="s">
        <v>3</v>
      </c>
      <c r="I240" s="188"/>
      <c r="L240" s="185"/>
      <c r="M240" s="189"/>
      <c r="N240" s="190"/>
      <c r="O240" s="190"/>
      <c r="P240" s="190"/>
      <c r="Q240" s="190"/>
      <c r="R240" s="190"/>
      <c r="S240" s="190"/>
      <c r="T240" s="191"/>
      <c r="AT240" s="186" t="s">
        <v>190</v>
      </c>
      <c r="AU240" s="186" t="s">
        <v>84</v>
      </c>
      <c r="AV240" s="15" t="s">
        <v>82</v>
      </c>
      <c r="AW240" s="15" t="s">
        <v>35</v>
      </c>
      <c r="AX240" s="15" t="s">
        <v>74</v>
      </c>
      <c r="AY240" s="186" t="s">
        <v>181</v>
      </c>
    </row>
    <row r="241" spans="1:65" s="13" customFormat="1">
      <c r="B241" s="168"/>
      <c r="D241" s="169" t="s">
        <v>190</v>
      </c>
      <c r="E241" s="170" t="s">
        <v>3</v>
      </c>
      <c r="F241" s="171" t="s">
        <v>361</v>
      </c>
      <c r="H241" s="172">
        <v>3.633</v>
      </c>
      <c r="I241" s="173"/>
      <c r="L241" s="168"/>
      <c r="M241" s="174"/>
      <c r="N241" s="175"/>
      <c r="O241" s="175"/>
      <c r="P241" s="175"/>
      <c r="Q241" s="175"/>
      <c r="R241" s="175"/>
      <c r="S241" s="175"/>
      <c r="T241" s="176"/>
      <c r="AT241" s="170" t="s">
        <v>190</v>
      </c>
      <c r="AU241" s="170" t="s">
        <v>84</v>
      </c>
      <c r="AV241" s="13" t="s">
        <v>84</v>
      </c>
      <c r="AW241" s="13" t="s">
        <v>35</v>
      </c>
      <c r="AX241" s="13" t="s">
        <v>74</v>
      </c>
      <c r="AY241" s="170" t="s">
        <v>181</v>
      </c>
    </row>
    <row r="242" spans="1:65" s="15" customFormat="1">
      <c r="B242" s="185"/>
      <c r="D242" s="169" t="s">
        <v>190</v>
      </c>
      <c r="E242" s="186" t="s">
        <v>3</v>
      </c>
      <c r="F242" s="187" t="s">
        <v>362</v>
      </c>
      <c r="H242" s="186" t="s">
        <v>3</v>
      </c>
      <c r="I242" s="188"/>
      <c r="L242" s="185"/>
      <c r="M242" s="189"/>
      <c r="N242" s="190"/>
      <c r="O242" s="190"/>
      <c r="P242" s="190"/>
      <c r="Q242" s="190"/>
      <c r="R242" s="190"/>
      <c r="S242" s="190"/>
      <c r="T242" s="191"/>
      <c r="AT242" s="186" t="s">
        <v>190</v>
      </c>
      <c r="AU242" s="186" t="s">
        <v>84</v>
      </c>
      <c r="AV242" s="15" t="s">
        <v>82</v>
      </c>
      <c r="AW242" s="15" t="s">
        <v>35</v>
      </c>
      <c r="AX242" s="15" t="s">
        <v>74</v>
      </c>
      <c r="AY242" s="186" t="s">
        <v>181</v>
      </c>
    </row>
    <row r="243" spans="1:65" s="13" customFormat="1">
      <c r="B243" s="168"/>
      <c r="D243" s="169" t="s">
        <v>190</v>
      </c>
      <c r="E243" s="170" t="s">
        <v>3</v>
      </c>
      <c r="F243" s="171" t="s">
        <v>363</v>
      </c>
      <c r="H243" s="172">
        <v>3.5339999999999998</v>
      </c>
      <c r="I243" s="173"/>
      <c r="L243" s="168"/>
      <c r="M243" s="174"/>
      <c r="N243" s="175"/>
      <c r="O243" s="175"/>
      <c r="P243" s="175"/>
      <c r="Q243" s="175"/>
      <c r="R243" s="175"/>
      <c r="S243" s="175"/>
      <c r="T243" s="176"/>
      <c r="AT243" s="170" t="s">
        <v>190</v>
      </c>
      <c r="AU243" s="170" t="s">
        <v>84</v>
      </c>
      <c r="AV243" s="13" t="s">
        <v>84</v>
      </c>
      <c r="AW243" s="13" t="s">
        <v>35</v>
      </c>
      <c r="AX243" s="13" t="s">
        <v>74</v>
      </c>
      <c r="AY243" s="170" t="s">
        <v>181</v>
      </c>
    </row>
    <row r="244" spans="1:65" s="14" customFormat="1">
      <c r="B244" s="177"/>
      <c r="D244" s="169" t="s">
        <v>190</v>
      </c>
      <c r="E244" s="178" t="s">
        <v>3</v>
      </c>
      <c r="F244" s="179" t="s">
        <v>193</v>
      </c>
      <c r="H244" s="180">
        <v>7.1669999999999998</v>
      </c>
      <c r="I244" s="181"/>
      <c r="L244" s="177"/>
      <c r="M244" s="182"/>
      <c r="N244" s="183"/>
      <c r="O244" s="183"/>
      <c r="P244" s="183"/>
      <c r="Q244" s="183"/>
      <c r="R244" s="183"/>
      <c r="S244" s="183"/>
      <c r="T244" s="184"/>
      <c r="AT244" s="178" t="s">
        <v>190</v>
      </c>
      <c r="AU244" s="178" t="s">
        <v>84</v>
      </c>
      <c r="AV244" s="14" t="s">
        <v>188</v>
      </c>
      <c r="AW244" s="14" t="s">
        <v>35</v>
      </c>
      <c r="AX244" s="14" t="s">
        <v>82</v>
      </c>
      <c r="AY244" s="178" t="s">
        <v>181</v>
      </c>
    </row>
    <row r="245" spans="1:65" s="2" customFormat="1" ht="33" customHeight="1">
      <c r="A245" s="34"/>
      <c r="B245" s="154"/>
      <c r="C245" s="155" t="s">
        <v>364</v>
      </c>
      <c r="D245" s="155" t="s">
        <v>183</v>
      </c>
      <c r="E245" s="156" t="s">
        <v>365</v>
      </c>
      <c r="F245" s="157" t="s">
        <v>366</v>
      </c>
      <c r="G245" s="158" t="s">
        <v>216</v>
      </c>
      <c r="H245" s="159">
        <v>2</v>
      </c>
      <c r="I245" s="160"/>
      <c r="J245" s="161">
        <f>ROUND(I245*H245,2)</f>
        <v>0</v>
      </c>
      <c r="K245" s="157" t="s">
        <v>187</v>
      </c>
      <c r="L245" s="35"/>
      <c r="M245" s="162" t="s">
        <v>3</v>
      </c>
      <c r="N245" s="163" t="s">
        <v>45</v>
      </c>
      <c r="O245" s="55"/>
      <c r="P245" s="164">
        <f>O245*H245</f>
        <v>0</v>
      </c>
      <c r="Q245" s="164">
        <v>0</v>
      </c>
      <c r="R245" s="164">
        <f>Q245*H245</f>
        <v>0</v>
      </c>
      <c r="S245" s="164">
        <v>6.0999999999999999E-2</v>
      </c>
      <c r="T245" s="165">
        <f>S245*H245</f>
        <v>0.122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66" t="s">
        <v>188</v>
      </c>
      <c r="AT245" s="166" t="s">
        <v>183</v>
      </c>
      <c r="AU245" s="166" t="s">
        <v>84</v>
      </c>
      <c r="AY245" s="19" t="s">
        <v>181</v>
      </c>
      <c r="BE245" s="167">
        <f>IF(N245="základní",J245,0)</f>
        <v>0</v>
      </c>
      <c r="BF245" s="167">
        <f>IF(N245="snížená",J245,0)</f>
        <v>0</v>
      </c>
      <c r="BG245" s="167">
        <f>IF(N245="zákl. přenesená",J245,0)</f>
        <v>0</v>
      </c>
      <c r="BH245" s="167">
        <f>IF(N245="sníž. přenesená",J245,0)</f>
        <v>0</v>
      </c>
      <c r="BI245" s="167">
        <f>IF(N245="nulová",J245,0)</f>
        <v>0</v>
      </c>
      <c r="BJ245" s="19" t="s">
        <v>82</v>
      </c>
      <c r="BK245" s="167">
        <f>ROUND(I245*H245,2)</f>
        <v>0</v>
      </c>
      <c r="BL245" s="19" t="s">
        <v>188</v>
      </c>
      <c r="BM245" s="166" t="s">
        <v>367</v>
      </c>
    </row>
    <row r="246" spans="1:65" s="13" customFormat="1">
      <c r="B246" s="168"/>
      <c r="D246" s="169" t="s">
        <v>190</v>
      </c>
      <c r="E246" s="170" t="s">
        <v>3</v>
      </c>
      <c r="F246" s="171" t="s">
        <v>368</v>
      </c>
      <c r="H246" s="172">
        <v>2</v>
      </c>
      <c r="I246" s="173"/>
      <c r="L246" s="168"/>
      <c r="M246" s="174"/>
      <c r="N246" s="175"/>
      <c r="O246" s="175"/>
      <c r="P246" s="175"/>
      <c r="Q246" s="175"/>
      <c r="R246" s="175"/>
      <c r="S246" s="175"/>
      <c r="T246" s="176"/>
      <c r="AT246" s="170" t="s">
        <v>190</v>
      </c>
      <c r="AU246" s="170" t="s">
        <v>84</v>
      </c>
      <c r="AV246" s="13" t="s">
        <v>84</v>
      </c>
      <c r="AW246" s="13" t="s">
        <v>35</v>
      </c>
      <c r="AX246" s="13" t="s">
        <v>74</v>
      </c>
      <c r="AY246" s="170" t="s">
        <v>181</v>
      </c>
    </row>
    <row r="247" spans="1:65" s="14" customFormat="1">
      <c r="B247" s="177"/>
      <c r="D247" s="169" t="s">
        <v>190</v>
      </c>
      <c r="E247" s="178" t="s">
        <v>3</v>
      </c>
      <c r="F247" s="179" t="s">
        <v>193</v>
      </c>
      <c r="H247" s="180">
        <v>2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8" t="s">
        <v>190</v>
      </c>
      <c r="AU247" s="178" t="s">
        <v>84</v>
      </c>
      <c r="AV247" s="14" t="s">
        <v>188</v>
      </c>
      <c r="AW247" s="14" t="s">
        <v>35</v>
      </c>
      <c r="AX247" s="14" t="s">
        <v>82</v>
      </c>
      <c r="AY247" s="178" t="s">
        <v>181</v>
      </c>
    </row>
    <row r="248" spans="1:65" s="2" customFormat="1" ht="33" customHeight="1">
      <c r="A248" s="34"/>
      <c r="B248" s="154"/>
      <c r="C248" s="155" t="s">
        <v>369</v>
      </c>
      <c r="D248" s="155" t="s">
        <v>183</v>
      </c>
      <c r="E248" s="156" t="s">
        <v>370</v>
      </c>
      <c r="F248" s="157" t="s">
        <v>371</v>
      </c>
      <c r="G248" s="158" t="s">
        <v>216</v>
      </c>
      <c r="H248" s="159">
        <v>9.4499999999999993</v>
      </c>
      <c r="I248" s="160"/>
      <c r="J248" s="161">
        <f>ROUND(I248*H248,2)</f>
        <v>0</v>
      </c>
      <c r="K248" s="157" t="s">
        <v>187</v>
      </c>
      <c r="L248" s="35"/>
      <c r="M248" s="162" t="s">
        <v>3</v>
      </c>
      <c r="N248" s="163" t="s">
        <v>45</v>
      </c>
      <c r="O248" s="55"/>
      <c r="P248" s="164">
        <f>O248*H248</f>
        <v>0</v>
      </c>
      <c r="Q248" s="164">
        <v>0</v>
      </c>
      <c r="R248" s="164">
        <f>Q248*H248</f>
        <v>0</v>
      </c>
      <c r="S248" s="164">
        <v>7.5999999999999998E-2</v>
      </c>
      <c r="T248" s="165">
        <f>S248*H248</f>
        <v>0.71819999999999995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66" t="s">
        <v>188</v>
      </c>
      <c r="AT248" s="166" t="s">
        <v>183</v>
      </c>
      <c r="AU248" s="166" t="s">
        <v>84</v>
      </c>
      <c r="AY248" s="19" t="s">
        <v>181</v>
      </c>
      <c r="BE248" s="167">
        <f>IF(N248="základní",J248,0)</f>
        <v>0</v>
      </c>
      <c r="BF248" s="167">
        <f>IF(N248="snížená",J248,0)</f>
        <v>0</v>
      </c>
      <c r="BG248" s="167">
        <f>IF(N248="zákl. přenesená",J248,0)</f>
        <v>0</v>
      </c>
      <c r="BH248" s="167">
        <f>IF(N248="sníž. přenesená",J248,0)</f>
        <v>0</v>
      </c>
      <c r="BI248" s="167">
        <f>IF(N248="nulová",J248,0)</f>
        <v>0</v>
      </c>
      <c r="BJ248" s="19" t="s">
        <v>82</v>
      </c>
      <c r="BK248" s="167">
        <f>ROUND(I248*H248,2)</f>
        <v>0</v>
      </c>
      <c r="BL248" s="19" t="s">
        <v>188</v>
      </c>
      <c r="BM248" s="166" t="s">
        <v>372</v>
      </c>
    </row>
    <row r="249" spans="1:65" s="13" customFormat="1">
      <c r="B249" s="168"/>
      <c r="D249" s="169" t="s">
        <v>190</v>
      </c>
      <c r="E249" s="170" t="s">
        <v>3</v>
      </c>
      <c r="F249" s="171" t="s">
        <v>373</v>
      </c>
      <c r="H249" s="172">
        <v>9.4499999999999993</v>
      </c>
      <c r="I249" s="173"/>
      <c r="L249" s="168"/>
      <c r="M249" s="174"/>
      <c r="N249" s="175"/>
      <c r="O249" s="175"/>
      <c r="P249" s="175"/>
      <c r="Q249" s="175"/>
      <c r="R249" s="175"/>
      <c r="S249" s="175"/>
      <c r="T249" s="176"/>
      <c r="AT249" s="170" t="s">
        <v>190</v>
      </c>
      <c r="AU249" s="170" t="s">
        <v>84</v>
      </c>
      <c r="AV249" s="13" t="s">
        <v>84</v>
      </c>
      <c r="AW249" s="13" t="s">
        <v>35</v>
      </c>
      <c r="AX249" s="13" t="s">
        <v>74</v>
      </c>
      <c r="AY249" s="170" t="s">
        <v>181</v>
      </c>
    </row>
    <row r="250" spans="1:65" s="14" customFormat="1">
      <c r="B250" s="177"/>
      <c r="D250" s="169" t="s">
        <v>190</v>
      </c>
      <c r="E250" s="178" t="s">
        <v>3</v>
      </c>
      <c r="F250" s="179" t="s">
        <v>193</v>
      </c>
      <c r="H250" s="180">
        <v>9.4499999999999993</v>
      </c>
      <c r="I250" s="181"/>
      <c r="L250" s="177"/>
      <c r="M250" s="182"/>
      <c r="N250" s="183"/>
      <c r="O250" s="183"/>
      <c r="P250" s="183"/>
      <c r="Q250" s="183"/>
      <c r="R250" s="183"/>
      <c r="S250" s="183"/>
      <c r="T250" s="184"/>
      <c r="AT250" s="178" t="s">
        <v>190</v>
      </c>
      <c r="AU250" s="178" t="s">
        <v>84</v>
      </c>
      <c r="AV250" s="14" t="s">
        <v>188</v>
      </c>
      <c r="AW250" s="14" t="s">
        <v>35</v>
      </c>
      <c r="AX250" s="14" t="s">
        <v>82</v>
      </c>
      <c r="AY250" s="178" t="s">
        <v>181</v>
      </c>
    </row>
    <row r="251" spans="1:65" s="2" customFormat="1" ht="33" customHeight="1">
      <c r="A251" s="34"/>
      <c r="B251" s="154"/>
      <c r="C251" s="155" t="s">
        <v>374</v>
      </c>
      <c r="D251" s="155" t="s">
        <v>183</v>
      </c>
      <c r="E251" s="156" t="s">
        <v>375</v>
      </c>
      <c r="F251" s="157" t="s">
        <v>376</v>
      </c>
      <c r="G251" s="158" t="s">
        <v>216</v>
      </c>
      <c r="H251" s="159">
        <v>5.75</v>
      </c>
      <c r="I251" s="160"/>
      <c r="J251" s="161">
        <f>ROUND(I251*H251,2)</f>
        <v>0</v>
      </c>
      <c r="K251" s="157" t="s">
        <v>187</v>
      </c>
      <c r="L251" s="35"/>
      <c r="M251" s="162" t="s">
        <v>3</v>
      </c>
      <c r="N251" s="163" t="s">
        <v>45</v>
      </c>
      <c r="O251" s="55"/>
      <c r="P251" s="164">
        <f>O251*H251</f>
        <v>0</v>
      </c>
      <c r="Q251" s="164">
        <v>0</v>
      </c>
      <c r="R251" s="164">
        <f>Q251*H251</f>
        <v>0</v>
      </c>
      <c r="S251" s="164">
        <v>6.3E-2</v>
      </c>
      <c r="T251" s="165">
        <f>S251*H251</f>
        <v>0.36225000000000002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66" t="s">
        <v>188</v>
      </c>
      <c r="AT251" s="166" t="s">
        <v>183</v>
      </c>
      <c r="AU251" s="166" t="s">
        <v>84</v>
      </c>
      <c r="AY251" s="19" t="s">
        <v>181</v>
      </c>
      <c r="BE251" s="167">
        <f>IF(N251="základní",J251,0)</f>
        <v>0</v>
      </c>
      <c r="BF251" s="167">
        <f>IF(N251="snížená",J251,0)</f>
        <v>0</v>
      </c>
      <c r="BG251" s="167">
        <f>IF(N251="zákl. přenesená",J251,0)</f>
        <v>0</v>
      </c>
      <c r="BH251" s="167">
        <f>IF(N251="sníž. přenesená",J251,0)</f>
        <v>0</v>
      </c>
      <c r="BI251" s="167">
        <f>IF(N251="nulová",J251,0)</f>
        <v>0</v>
      </c>
      <c r="BJ251" s="19" t="s">
        <v>82</v>
      </c>
      <c r="BK251" s="167">
        <f>ROUND(I251*H251,2)</f>
        <v>0</v>
      </c>
      <c r="BL251" s="19" t="s">
        <v>188</v>
      </c>
      <c r="BM251" s="166" t="s">
        <v>377</v>
      </c>
    </row>
    <row r="252" spans="1:65" s="13" customFormat="1">
      <c r="B252" s="168"/>
      <c r="D252" s="169" t="s">
        <v>190</v>
      </c>
      <c r="E252" s="170" t="s">
        <v>3</v>
      </c>
      <c r="F252" s="171" t="s">
        <v>378</v>
      </c>
      <c r="H252" s="172">
        <v>5.75</v>
      </c>
      <c r="I252" s="173"/>
      <c r="L252" s="168"/>
      <c r="M252" s="174"/>
      <c r="N252" s="175"/>
      <c r="O252" s="175"/>
      <c r="P252" s="175"/>
      <c r="Q252" s="175"/>
      <c r="R252" s="175"/>
      <c r="S252" s="175"/>
      <c r="T252" s="176"/>
      <c r="AT252" s="170" t="s">
        <v>190</v>
      </c>
      <c r="AU252" s="170" t="s">
        <v>84</v>
      </c>
      <c r="AV252" s="13" t="s">
        <v>84</v>
      </c>
      <c r="AW252" s="13" t="s">
        <v>35</v>
      </c>
      <c r="AX252" s="13" t="s">
        <v>74</v>
      </c>
      <c r="AY252" s="170" t="s">
        <v>181</v>
      </c>
    </row>
    <row r="253" spans="1:65" s="14" customFormat="1">
      <c r="B253" s="177"/>
      <c r="D253" s="169" t="s">
        <v>190</v>
      </c>
      <c r="E253" s="178" t="s">
        <v>3</v>
      </c>
      <c r="F253" s="179" t="s">
        <v>193</v>
      </c>
      <c r="H253" s="180">
        <v>5.75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8" t="s">
        <v>190</v>
      </c>
      <c r="AU253" s="178" t="s">
        <v>84</v>
      </c>
      <c r="AV253" s="14" t="s">
        <v>188</v>
      </c>
      <c r="AW253" s="14" t="s">
        <v>35</v>
      </c>
      <c r="AX253" s="14" t="s">
        <v>82</v>
      </c>
      <c r="AY253" s="178" t="s">
        <v>181</v>
      </c>
    </row>
    <row r="254" spans="1:65" s="2" customFormat="1" ht="44.25" customHeight="1">
      <c r="A254" s="34"/>
      <c r="B254" s="154"/>
      <c r="C254" s="155" t="s">
        <v>379</v>
      </c>
      <c r="D254" s="155" t="s">
        <v>183</v>
      </c>
      <c r="E254" s="156" t="s">
        <v>380</v>
      </c>
      <c r="F254" s="157" t="s">
        <v>381</v>
      </c>
      <c r="G254" s="158" t="s">
        <v>216</v>
      </c>
      <c r="H254" s="159">
        <v>2.2000000000000002</v>
      </c>
      <c r="I254" s="160"/>
      <c r="J254" s="161">
        <f>ROUND(I254*H254,2)</f>
        <v>0</v>
      </c>
      <c r="K254" s="157" t="s">
        <v>187</v>
      </c>
      <c r="L254" s="35"/>
      <c r="M254" s="162" t="s">
        <v>3</v>
      </c>
      <c r="N254" s="163" t="s">
        <v>45</v>
      </c>
      <c r="O254" s="55"/>
      <c r="P254" s="164">
        <f>O254*H254</f>
        <v>0</v>
      </c>
      <c r="Q254" s="164">
        <v>0</v>
      </c>
      <c r="R254" s="164">
        <f>Q254*H254</f>
        <v>0</v>
      </c>
      <c r="S254" s="164">
        <v>0.27</v>
      </c>
      <c r="T254" s="165">
        <f>S254*H254</f>
        <v>0.59400000000000008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66" t="s">
        <v>188</v>
      </c>
      <c r="AT254" s="166" t="s">
        <v>183</v>
      </c>
      <c r="AU254" s="166" t="s">
        <v>84</v>
      </c>
      <c r="AY254" s="19" t="s">
        <v>181</v>
      </c>
      <c r="BE254" s="167">
        <f>IF(N254="základní",J254,0)</f>
        <v>0</v>
      </c>
      <c r="BF254" s="167">
        <f>IF(N254="snížená",J254,0)</f>
        <v>0</v>
      </c>
      <c r="BG254" s="167">
        <f>IF(N254="zákl. přenesená",J254,0)</f>
        <v>0</v>
      </c>
      <c r="BH254" s="167">
        <f>IF(N254="sníž. přenesená",J254,0)</f>
        <v>0</v>
      </c>
      <c r="BI254" s="167">
        <f>IF(N254="nulová",J254,0)</f>
        <v>0</v>
      </c>
      <c r="BJ254" s="19" t="s">
        <v>82</v>
      </c>
      <c r="BK254" s="167">
        <f>ROUND(I254*H254,2)</f>
        <v>0</v>
      </c>
      <c r="BL254" s="19" t="s">
        <v>188</v>
      </c>
      <c r="BM254" s="166" t="s">
        <v>382</v>
      </c>
    </row>
    <row r="255" spans="1:65" s="13" customFormat="1">
      <c r="B255" s="168"/>
      <c r="D255" s="169" t="s">
        <v>190</v>
      </c>
      <c r="E255" s="170" t="s">
        <v>3</v>
      </c>
      <c r="F255" s="171" t="s">
        <v>383</v>
      </c>
      <c r="H255" s="172">
        <v>2.2000000000000002</v>
      </c>
      <c r="I255" s="173"/>
      <c r="L255" s="168"/>
      <c r="M255" s="174"/>
      <c r="N255" s="175"/>
      <c r="O255" s="175"/>
      <c r="P255" s="175"/>
      <c r="Q255" s="175"/>
      <c r="R255" s="175"/>
      <c r="S255" s="175"/>
      <c r="T255" s="176"/>
      <c r="AT255" s="170" t="s">
        <v>190</v>
      </c>
      <c r="AU255" s="170" t="s">
        <v>84</v>
      </c>
      <c r="AV255" s="13" t="s">
        <v>84</v>
      </c>
      <c r="AW255" s="13" t="s">
        <v>35</v>
      </c>
      <c r="AX255" s="13" t="s">
        <v>74</v>
      </c>
      <c r="AY255" s="170" t="s">
        <v>181</v>
      </c>
    </row>
    <row r="256" spans="1:65" s="14" customFormat="1">
      <c r="B256" s="177"/>
      <c r="D256" s="169" t="s">
        <v>190</v>
      </c>
      <c r="E256" s="178" t="s">
        <v>3</v>
      </c>
      <c r="F256" s="179" t="s">
        <v>193</v>
      </c>
      <c r="H256" s="180">
        <v>2.2000000000000002</v>
      </c>
      <c r="I256" s="181"/>
      <c r="L256" s="177"/>
      <c r="M256" s="182"/>
      <c r="N256" s="183"/>
      <c r="O256" s="183"/>
      <c r="P256" s="183"/>
      <c r="Q256" s="183"/>
      <c r="R256" s="183"/>
      <c r="S256" s="183"/>
      <c r="T256" s="184"/>
      <c r="AT256" s="178" t="s">
        <v>190</v>
      </c>
      <c r="AU256" s="178" t="s">
        <v>84</v>
      </c>
      <c r="AV256" s="14" t="s">
        <v>188</v>
      </c>
      <c r="AW256" s="14" t="s">
        <v>35</v>
      </c>
      <c r="AX256" s="14" t="s">
        <v>82</v>
      </c>
      <c r="AY256" s="178" t="s">
        <v>181</v>
      </c>
    </row>
    <row r="257" spans="1:65" s="2" customFormat="1" ht="44.25" customHeight="1">
      <c r="A257" s="34"/>
      <c r="B257" s="154"/>
      <c r="C257" s="155" t="s">
        <v>384</v>
      </c>
      <c r="D257" s="155" t="s">
        <v>183</v>
      </c>
      <c r="E257" s="156" t="s">
        <v>385</v>
      </c>
      <c r="F257" s="157" t="s">
        <v>386</v>
      </c>
      <c r="G257" s="158" t="s">
        <v>186</v>
      </c>
      <c r="H257" s="159">
        <v>0.3</v>
      </c>
      <c r="I257" s="160"/>
      <c r="J257" s="161">
        <f>ROUND(I257*H257,2)</f>
        <v>0</v>
      </c>
      <c r="K257" s="157" t="s">
        <v>187</v>
      </c>
      <c r="L257" s="35"/>
      <c r="M257" s="162" t="s">
        <v>3</v>
      </c>
      <c r="N257" s="163" t="s">
        <v>45</v>
      </c>
      <c r="O257" s="55"/>
      <c r="P257" s="164">
        <f>O257*H257</f>
        <v>0</v>
      </c>
      <c r="Q257" s="164">
        <v>0</v>
      </c>
      <c r="R257" s="164">
        <f>Q257*H257</f>
        <v>0</v>
      </c>
      <c r="S257" s="164">
        <v>1.8</v>
      </c>
      <c r="T257" s="165">
        <f>S257*H257</f>
        <v>0.54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66" t="s">
        <v>188</v>
      </c>
      <c r="AT257" s="166" t="s">
        <v>183</v>
      </c>
      <c r="AU257" s="166" t="s">
        <v>84</v>
      </c>
      <c r="AY257" s="19" t="s">
        <v>181</v>
      </c>
      <c r="BE257" s="167">
        <f>IF(N257="základní",J257,0)</f>
        <v>0</v>
      </c>
      <c r="BF257" s="167">
        <f>IF(N257="snížená",J257,0)</f>
        <v>0</v>
      </c>
      <c r="BG257" s="167">
        <f>IF(N257="zákl. přenesená",J257,0)</f>
        <v>0</v>
      </c>
      <c r="BH257" s="167">
        <f>IF(N257="sníž. přenesená",J257,0)</f>
        <v>0</v>
      </c>
      <c r="BI257" s="167">
        <f>IF(N257="nulová",J257,0)</f>
        <v>0</v>
      </c>
      <c r="BJ257" s="19" t="s">
        <v>82</v>
      </c>
      <c r="BK257" s="167">
        <f>ROUND(I257*H257,2)</f>
        <v>0</v>
      </c>
      <c r="BL257" s="19" t="s">
        <v>188</v>
      </c>
      <c r="BM257" s="166" t="s">
        <v>387</v>
      </c>
    </row>
    <row r="258" spans="1:65" s="13" customFormat="1">
      <c r="B258" s="168"/>
      <c r="D258" s="169" t="s">
        <v>190</v>
      </c>
      <c r="E258" s="170" t="s">
        <v>3</v>
      </c>
      <c r="F258" s="171" t="s">
        <v>388</v>
      </c>
      <c r="H258" s="172">
        <v>0.3</v>
      </c>
      <c r="I258" s="173"/>
      <c r="L258" s="168"/>
      <c r="M258" s="174"/>
      <c r="N258" s="175"/>
      <c r="O258" s="175"/>
      <c r="P258" s="175"/>
      <c r="Q258" s="175"/>
      <c r="R258" s="175"/>
      <c r="S258" s="175"/>
      <c r="T258" s="176"/>
      <c r="AT258" s="170" t="s">
        <v>190</v>
      </c>
      <c r="AU258" s="170" t="s">
        <v>84</v>
      </c>
      <c r="AV258" s="13" t="s">
        <v>84</v>
      </c>
      <c r="AW258" s="13" t="s">
        <v>35</v>
      </c>
      <c r="AX258" s="13" t="s">
        <v>74</v>
      </c>
      <c r="AY258" s="170" t="s">
        <v>181</v>
      </c>
    </row>
    <row r="259" spans="1:65" s="14" customFormat="1">
      <c r="B259" s="177"/>
      <c r="D259" s="169" t="s">
        <v>190</v>
      </c>
      <c r="E259" s="178" t="s">
        <v>3</v>
      </c>
      <c r="F259" s="179" t="s">
        <v>193</v>
      </c>
      <c r="H259" s="180">
        <v>0.3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8" t="s">
        <v>190</v>
      </c>
      <c r="AU259" s="178" t="s">
        <v>84</v>
      </c>
      <c r="AV259" s="14" t="s">
        <v>188</v>
      </c>
      <c r="AW259" s="14" t="s">
        <v>35</v>
      </c>
      <c r="AX259" s="14" t="s">
        <v>82</v>
      </c>
      <c r="AY259" s="178" t="s">
        <v>181</v>
      </c>
    </row>
    <row r="260" spans="1:65" s="2" customFormat="1" ht="44.25" customHeight="1">
      <c r="A260" s="34"/>
      <c r="B260" s="154"/>
      <c r="C260" s="155" t="s">
        <v>389</v>
      </c>
      <c r="D260" s="155" t="s">
        <v>183</v>
      </c>
      <c r="E260" s="156" t="s">
        <v>390</v>
      </c>
      <c r="F260" s="157" t="s">
        <v>391</v>
      </c>
      <c r="G260" s="158" t="s">
        <v>234</v>
      </c>
      <c r="H260" s="159">
        <v>1.3</v>
      </c>
      <c r="I260" s="160"/>
      <c r="J260" s="161">
        <f>ROUND(I260*H260,2)</f>
        <v>0</v>
      </c>
      <c r="K260" s="157" t="s">
        <v>187</v>
      </c>
      <c r="L260" s="35"/>
      <c r="M260" s="162" t="s">
        <v>3</v>
      </c>
      <c r="N260" s="163" t="s">
        <v>45</v>
      </c>
      <c r="O260" s="55"/>
      <c r="P260" s="164">
        <f>O260*H260</f>
        <v>0</v>
      </c>
      <c r="Q260" s="164">
        <v>0</v>
      </c>
      <c r="R260" s="164">
        <f>Q260*H260</f>
        <v>0</v>
      </c>
      <c r="S260" s="164">
        <v>4.2000000000000003E-2</v>
      </c>
      <c r="T260" s="165">
        <f>S260*H260</f>
        <v>5.4600000000000003E-2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66" t="s">
        <v>188</v>
      </c>
      <c r="AT260" s="166" t="s">
        <v>183</v>
      </c>
      <c r="AU260" s="166" t="s">
        <v>84</v>
      </c>
      <c r="AY260" s="19" t="s">
        <v>181</v>
      </c>
      <c r="BE260" s="167">
        <f>IF(N260="základní",J260,0)</f>
        <v>0</v>
      </c>
      <c r="BF260" s="167">
        <f>IF(N260="snížená",J260,0)</f>
        <v>0</v>
      </c>
      <c r="BG260" s="167">
        <f>IF(N260="zákl. přenesená",J260,0)</f>
        <v>0</v>
      </c>
      <c r="BH260" s="167">
        <f>IF(N260="sníž. přenesená",J260,0)</f>
        <v>0</v>
      </c>
      <c r="BI260" s="167">
        <f>IF(N260="nulová",J260,0)</f>
        <v>0</v>
      </c>
      <c r="BJ260" s="19" t="s">
        <v>82</v>
      </c>
      <c r="BK260" s="167">
        <f>ROUND(I260*H260,2)</f>
        <v>0</v>
      </c>
      <c r="BL260" s="19" t="s">
        <v>188</v>
      </c>
      <c r="BM260" s="166" t="s">
        <v>392</v>
      </c>
    </row>
    <row r="261" spans="1:65" s="13" customFormat="1">
      <c r="B261" s="168"/>
      <c r="D261" s="169" t="s">
        <v>190</v>
      </c>
      <c r="E261" s="170" t="s">
        <v>3</v>
      </c>
      <c r="F261" s="171" t="s">
        <v>393</v>
      </c>
      <c r="H261" s="172">
        <v>1.3</v>
      </c>
      <c r="I261" s="173"/>
      <c r="L261" s="168"/>
      <c r="M261" s="174"/>
      <c r="N261" s="175"/>
      <c r="O261" s="175"/>
      <c r="P261" s="175"/>
      <c r="Q261" s="175"/>
      <c r="R261" s="175"/>
      <c r="S261" s="175"/>
      <c r="T261" s="176"/>
      <c r="AT261" s="170" t="s">
        <v>190</v>
      </c>
      <c r="AU261" s="170" t="s">
        <v>84</v>
      </c>
      <c r="AV261" s="13" t="s">
        <v>84</v>
      </c>
      <c r="AW261" s="13" t="s">
        <v>35</v>
      </c>
      <c r="AX261" s="13" t="s">
        <v>74</v>
      </c>
      <c r="AY261" s="170" t="s">
        <v>181</v>
      </c>
    </row>
    <row r="262" spans="1:65" s="16" customFormat="1">
      <c r="B262" s="192"/>
      <c r="D262" s="169" t="s">
        <v>190</v>
      </c>
      <c r="E262" s="193" t="s">
        <v>97</v>
      </c>
      <c r="F262" s="194" t="s">
        <v>266</v>
      </c>
      <c r="H262" s="195">
        <v>1.3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3" t="s">
        <v>190</v>
      </c>
      <c r="AU262" s="193" t="s">
        <v>84</v>
      </c>
      <c r="AV262" s="16" t="s">
        <v>124</v>
      </c>
      <c r="AW262" s="16" t="s">
        <v>35</v>
      </c>
      <c r="AX262" s="16" t="s">
        <v>74</v>
      </c>
      <c r="AY262" s="193" t="s">
        <v>181</v>
      </c>
    </row>
    <row r="263" spans="1:65" s="14" customFormat="1">
      <c r="B263" s="177"/>
      <c r="D263" s="169" t="s">
        <v>190</v>
      </c>
      <c r="E263" s="178" t="s">
        <v>3</v>
      </c>
      <c r="F263" s="179" t="s">
        <v>193</v>
      </c>
      <c r="H263" s="180">
        <v>1.3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8" t="s">
        <v>190</v>
      </c>
      <c r="AU263" s="178" t="s">
        <v>84</v>
      </c>
      <c r="AV263" s="14" t="s">
        <v>188</v>
      </c>
      <c r="AW263" s="14" t="s">
        <v>35</v>
      </c>
      <c r="AX263" s="14" t="s">
        <v>82</v>
      </c>
      <c r="AY263" s="178" t="s">
        <v>181</v>
      </c>
    </row>
    <row r="264" spans="1:65" s="2" customFormat="1" ht="44.25" customHeight="1">
      <c r="A264" s="34"/>
      <c r="B264" s="154"/>
      <c r="C264" s="155" t="s">
        <v>394</v>
      </c>
      <c r="D264" s="155" t="s">
        <v>183</v>
      </c>
      <c r="E264" s="156" t="s">
        <v>395</v>
      </c>
      <c r="F264" s="157" t="s">
        <v>396</v>
      </c>
      <c r="G264" s="158" t="s">
        <v>234</v>
      </c>
      <c r="H264" s="159">
        <v>3.75</v>
      </c>
      <c r="I264" s="160"/>
      <c r="J264" s="161">
        <f>ROUND(I264*H264,2)</f>
        <v>0</v>
      </c>
      <c r="K264" s="157" t="s">
        <v>187</v>
      </c>
      <c r="L264" s="35"/>
      <c r="M264" s="162" t="s">
        <v>3</v>
      </c>
      <c r="N264" s="163" t="s">
        <v>45</v>
      </c>
      <c r="O264" s="55"/>
      <c r="P264" s="164">
        <f>O264*H264</f>
        <v>0</v>
      </c>
      <c r="Q264" s="164">
        <v>0</v>
      </c>
      <c r="R264" s="164">
        <f>Q264*H264</f>
        <v>0</v>
      </c>
      <c r="S264" s="164">
        <v>6.5000000000000002E-2</v>
      </c>
      <c r="T264" s="165">
        <f>S264*H264</f>
        <v>0.24375000000000002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66" t="s">
        <v>188</v>
      </c>
      <c r="AT264" s="166" t="s">
        <v>183</v>
      </c>
      <c r="AU264" s="166" t="s">
        <v>84</v>
      </c>
      <c r="AY264" s="19" t="s">
        <v>181</v>
      </c>
      <c r="BE264" s="167">
        <f>IF(N264="základní",J264,0)</f>
        <v>0</v>
      </c>
      <c r="BF264" s="167">
        <f>IF(N264="snížená",J264,0)</f>
        <v>0</v>
      </c>
      <c r="BG264" s="167">
        <f>IF(N264="zákl. přenesená",J264,0)</f>
        <v>0</v>
      </c>
      <c r="BH264" s="167">
        <f>IF(N264="sníž. přenesená",J264,0)</f>
        <v>0</v>
      </c>
      <c r="BI264" s="167">
        <f>IF(N264="nulová",J264,0)</f>
        <v>0</v>
      </c>
      <c r="BJ264" s="19" t="s">
        <v>82</v>
      </c>
      <c r="BK264" s="167">
        <f>ROUND(I264*H264,2)</f>
        <v>0</v>
      </c>
      <c r="BL264" s="19" t="s">
        <v>188</v>
      </c>
      <c r="BM264" s="166" t="s">
        <v>397</v>
      </c>
    </row>
    <row r="265" spans="1:65" s="13" customFormat="1">
      <c r="B265" s="168"/>
      <c r="D265" s="169" t="s">
        <v>190</v>
      </c>
      <c r="E265" s="170" t="s">
        <v>3</v>
      </c>
      <c r="F265" s="171" t="s">
        <v>398</v>
      </c>
      <c r="H265" s="172">
        <v>3.75</v>
      </c>
      <c r="I265" s="173"/>
      <c r="L265" s="168"/>
      <c r="M265" s="174"/>
      <c r="N265" s="175"/>
      <c r="O265" s="175"/>
      <c r="P265" s="175"/>
      <c r="Q265" s="175"/>
      <c r="R265" s="175"/>
      <c r="S265" s="175"/>
      <c r="T265" s="176"/>
      <c r="AT265" s="170" t="s">
        <v>190</v>
      </c>
      <c r="AU265" s="170" t="s">
        <v>84</v>
      </c>
      <c r="AV265" s="13" t="s">
        <v>84</v>
      </c>
      <c r="AW265" s="13" t="s">
        <v>35</v>
      </c>
      <c r="AX265" s="13" t="s">
        <v>74</v>
      </c>
      <c r="AY265" s="170" t="s">
        <v>181</v>
      </c>
    </row>
    <row r="266" spans="1:65" s="14" customFormat="1">
      <c r="B266" s="177"/>
      <c r="D266" s="169" t="s">
        <v>190</v>
      </c>
      <c r="E266" s="178" t="s">
        <v>3</v>
      </c>
      <c r="F266" s="179" t="s">
        <v>193</v>
      </c>
      <c r="H266" s="180">
        <v>3.75</v>
      </c>
      <c r="I266" s="181"/>
      <c r="L266" s="177"/>
      <c r="M266" s="182"/>
      <c r="N266" s="183"/>
      <c r="O266" s="183"/>
      <c r="P266" s="183"/>
      <c r="Q266" s="183"/>
      <c r="R266" s="183"/>
      <c r="S266" s="183"/>
      <c r="T266" s="184"/>
      <c r="AT266" s="178" t="s">
        <v>190</v>
      </c>
      <c r="AU266" s="178" t="s">
        <v>84</v>
      </c>
      <c r="AV266" s="14" t="s">
        <v>188</v>
      </c>
      <c r="AW266" s="14" t="s">
        <v>35</v>
      </c>
      <c r="AX266" s="14" t="s">
        <v>82</v>
      </c>
      <c r="AY266" s="178" t="s">
        <v>181</v>
      </c>
    </row>
    <row r="267" spans="1:65" s="2" customFormat="1" ht="16.5" customHeight="1">
      <c r="A267" s="34"/>
      <c r="B267" s="154"/>
      <c r="C267" s="155" t="s">
        <v>399</v>
      </c>
      <c r="D267" s="155" t="s">
        <v>183</v>
      </c>
      <c r="E267" s="156" t="s">
        <v>400</v>
      </c>
      <c r="F267" s="157" t="s">
        <v>401</v>
      </c>
      <c r="G267" s="158" t="s">
        <v>196</v>
      </c>
      <c r="H267" s="159">
        <v>1</v>
      </c>
      <c r="I267" s="160"/>
      <c r="J267" s="161">
        <f>ROUND(I267*H267,2)</f>
        <v>0</v>
      </c>
      <c r="K267" s="157" t="s">
        <v>3</v>
      </c>
      <c r="L267" s="35"/>
      <c r="M267" s="162" t="s">
        <v>3</v>
      </c>
      <c r="N267" s="163" t="s">
        <v>45</v>
      </c>
      <c r="O267" s="55"/>
      <c r="P267" s="164">
        <f>O267*H267</f>
        <v>0</v>
      </c>
      <c r="Q267" s="164">
        <v>0</v>
      </c>
      <c r="R267" s="164">
        <f>Q267*H267</f>
        <v>0</v>
      </c>
      <c r="S267" s="164">
        <v>0.5</v>
      </c>
      <c r="T267" s="165">
        <f>S267*H267</f>
        <v>0.5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66" t="s">
        <v>188</v>
      </c>
      <c r="AT267" s="166" t="s">
        <v>183</v>
      </c>
      <c r="AU267" s="166" t="s">
        <v>84</v>
      </c>
      <c r="AY267" s="19" t="s">
        <v>181</v>
      </c>
      <c r="BE267" s="167">
        <f>IF(N267="základní",J267,0)</f>
        <v>0</v>
      </c>
      <c r="BF267" s="167">
        <f>IF(N267="snížená",J267,0)</f>
        <v>0</v>
      </c>
      <c r="BG267" s="167">
        <f>IF(N267="zákl. přenesená",J267,0)</f>
        <v>0</v>
      </c>
      <c r="BH267" s="167">
        <f>IF(N267="sníž. přenesená",J267,0)</f>
        <v>0</v>
      </c>
      <c r="BI267" s="167">
        <f>IF(N267="nulová",J267,0)</f>
        <v>0</v>
      </c>
      <c r="BJ267" s="19" t="s">
        <v>82</v>
      </c>
      <c r="BK267" s="167">
        <f>ROUND(I267*H267,2)</f>
        <v>0</v>
      </c>
      <c r="BL267" s="19" t="s">
        <v>188</v>
      </c>
      <c r="BM267" s="166" t="s">
        <v>402</v>
      </c>
    </row>
    <row r="268" spans="1:65" s="15" customFormat="1">
      <c r="B268" s="185"/>
      <c r="D268" s="169" t="s">
        <v>190</v>
      </c>
      <c r="E268" s="186" t="s">
        <v>3</v>
      </c>
      <c r="F268" s="187" t="s">
        <v>403</v>
      </c>
      <c r="H268" s="186" t="s">
        <v>3</v>
      </c>
      <c r="I268" s="188"/>
      <c r="L268" s="185"/>
      <c r="M268" s="189"/>
      <c r="N268" s="190"/>
      <c r="O268" s="190"/>
      <c r="P268" s="190"/>
      <c r="Q268" s="190"/>
      <c r="R268" s="190"/>
      <c r="S268" s="190"/>
      <c r="T268" s="191"/>
      <c r="AT268" s="186" t="s">
        <v>190</v>
      </c>
      <c r="AU268" s="186" t="s">
        <v>84</v>
      </c>
      <c r="AV268" s="15" t="s">
        <v>82</v>
      </c>
      <c r="AW268" s="15" t="s">
        <v>35</v>
      </c>
      <c r="AX268" s="15" t="s">
        <v>74</v>
      </c>
      <c r="AY268" s="186" t="s">
        <v>181</v>
      </c>
    </row>
    <row r="269" spans="1:65" s="13" customFormat="1">
      <c r="B269" s="168"/>
      <c r="D269" s="169" t="s">
        <v>190</v>
      </c>
      <c r="E269" s="170" t="s">
        <v>3</v>
      </c>
      <c r="F269" s="171" t="s">
        <v>82</v>
      </c>
      <c r="H269" s="172">
        <v>1</v>
      </c>
      <c r="I269" s="173"/>
      <c r="L269" s="168"/>
      <c r="M269" s="174"/>
      <c r="N269" s="175"/>
      <c r="O269" s="175"/>
      <c r="P269" s="175"/>
      <c r="Q269" s="175"/>
      <c r="R269" s="175"/>
      <c r="S269" s="175"/>
      <c r="T269" s="176"/>
      <c r="AT269" s="170" t="s">
        <v>190</v>
      </c>
      <c r="AU269" s="170" t="s">
        <v>84</v>
      </c>
      <c r="AV269" s="13" t="s">
        <v>84</v>
      </c>
      <c r="AW269" s="13" t="s">
        <v>35</v>
      </c>
      <c r="AX269" s="13" t="s">
        <v>74</v>
      </c>
      <c r="AY269" s="170" t="s">
        <v>181</v>
      </c>
    </row>
    <row r="270" spans="1:65" s="14" customFormat="1">
      <c r="B270" s="177"/>
      <c r="D270" s="169" t="s">
        <v>190</v>
      </c>
      <c r="E270" s="178" t="s">
        <v>3</v>
      </c>
      <c r="F270" s="179" t="s">
        <v>193</v>
      </c>
      <c r="H270" s="180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8" t="s">
        <v>190</v>
      </c>
      <c r="AU270" s="178" t="s">
        <v>84</v>
      </c>
      <c r="AV270" s="14" t="s">
        <v>188</v>
      </c>
      <c r="AW270" s="14" t="s">
        <v>35</v>
      </c>
      <c r="AX270" s="14" t="s">
        <v>82</v>
      </c>
      <c r="AY270" s="178" t="s">
        <v>181</v>
      </c>
    </row>
    <row r="271" spans="1:65" s="2" customFormat="1" ht="44.25" customHeight="1">
      <c r="A271" s="34"/>
      <c r="B271" s="154"/>
      <c r="C271" s="155" t="s">
        <v>404</v>
      </c>
      <c r="D271" s="155" t="s">
        <v>183</v>
      </c>
      <c r="E271" s="156" t="s">
        <v>405</v>
      </c>
      <c r="F271" s="157" t="s">
        <v>406</v>
      </c>
      <c r="G271" s="158" t="s">
        <v>234</v>
      </c>
      <c r="H271" s="159">
        <v>0.3</v>
      </c>
      <c r="I271" s="160"/>
      <c r="J271" s="161">
        <f>ROUND(I271*H271,2)</f>
        <v>0</v>
      </c>
      <c r="K271" s="157" t="s">
        <v>187</v>
      </c>
      <c r="L271" s="35"/>
      <c r="M271" s="162" t="s">
        <v>3</v>
      </c>
      <c r="N271" s="163" t="s">
        <v>45</v>
      </c>
      <c r="O271" s="55"/>
      <c r="P271" s="164">
        <f>O271*H271</f>
        <v>0</v>
      </c>
      <c r="Q271" s="164">
        <v>1.14E-3</v>
      </c>
      <c r="R271" s="164">
        <f>Q271*H271</f>
        <v>3.4199999999999996E-4</v>
      </c>
      <c r="S271" s="164">
        <v>7.0000000000000007E-2</v>
      </c>
      <c r="T271" s="165">
        <f>S271*H271</f>
        <v>2.1000000000000001E-2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66" t="s">
        <v>188</v>
      </c>
      <c r="AT271" s="166" t="s">
        <v>183</v>
      </c>
      <c r="AU271" s="166" t="s">
        <v>84</v>
      </c>
      <c r="AY271" s="19" t="s">
        <v>181</v>
      </c>
      <c r="BE271" s="167">
        <f>IF(N271="základní",J271,0)</f>
        <v>0</v>
      </c>
      <c r="BF271" s="167">
        <f>IF(N271="snížená",J271,0)</f>
        <v>0</v>
      </c>
      <c r="BG271" s="167">
        <f>IF(N271="zákl. přenesená",J271,0)</f>
        <v>0</v>
      </c>
      <c r="BH271" s="167">
        <f>IF(N271="sníž. přenesená",J271,0)</f>
        <v>0</v>
      </c>
      <c r="BI271" s="167">
        <f>IF(N271="nulová",J271,0)</f>
        <v>0</v>
      </c>
      <c r="BJ271" s="19" t="s">
        <v>82</v>
      </c>
      <c r="BK271" s="167">
        <f>ROUND(I271*H271,2)</f>
        <v>0</v>
      </c>
      <c r="BL271" s="19" t="s">
        <v>188</v>
      </c>
      <c r="BM271" s="166" t="s">
        <v>407</v>
      </c>
    </row>
    <row r="272" spans="1:65" s="13" customFormat="1">
      <c r="B272" s="168"/>
      <c r="D272" s="169" t="s">
        <v>190</v>
      </c>
      <c r="E272" s="170" t="s">
        <v>3</v>
      </c>
      <c r="F272" s="171" t="s">
        <v>408</v>
      </c>
      <c r="H272" s="172">
        <v>0.3</v>
      </c>
      <c r="I272" s="173"/>
      <c r="L272" s="168"/>
      <c r="M272" s="174"/>
      <c r="N272" s="175"/>
      <c r="O272" s="175"/>
      <c r="P272" s="175"/>
      <c r="Q272" s="175"/>
      <c r="R272" s="175"/>
      <c r="S272" s="175"/>
      <c r="T272" s="176"/>
      <c r="AT272" s="170" t="s">
        <v>190</v>
      </c>
      <c r="AU272" s="170" t="s">
        <v>84</v>
      </c>
      <c r="AV272" s="13" t="s">
        <v>84</v>
      </c>
      <c r="AW272" s="13" t="s">
        <v>35</v>
      </c>
      <c r="AX272" s="13" t="s">
        <v>74</v>
      </c>
      <c r="AY272" s="170" t="s">
        <v>181</v>
      </c>
    </row>
    <row r="273" spans="1:65" s="14" customFormat="1">
      <c r="B273" s="177"/>
      <c r="D273" s="169" t="s">
        <v>190</v>
      </c>
      <c r="E273" s="178" t="s">
        <v>3</v>
      </c>
      <c r="F273" s="179" t="s">
        <v>193</v>
      </c>
      <c r="H273" s="180">
        <v>0.3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8" t="s">
        <v>190</v>
      </c>
      <c r="AU273" s="178" t="s">
        <v>84</v>
      </c>
      <c r="AV273" s="14" t="s">
        <v>188</v>
      </c>
      <c r="AW273" s="14" t="s">
        <v>35</v>
      </c>
      <c r="AX273" s="14" t="s">
        <v>82</v>
      </c>
      <c r="AY273" s="178" t="s">
        <v>181</v>
      </c>
    </row>
    <row r="274" spans="1:65" s="2" customFormat="1" ht="44.25" customHeight="1">
      <c r="A274" s="34"/>
      <c r="B274" s="154"/>
      <c r="C274" s="155" t="s">
        <v>409</v>
      </c>
      <c r="D274" s="155" t="s">
        <v>183</v>
      </c>
      <c r="E274" s="156" t="s">
        <v>410</v>
      </c>
      <c r="F274" s="157" t="s">
        <v>411</v>
      </c>
      <c r="G274" s="158" t="s">
        <v>234</v>
      </c>
      <c r="H274" s="159">
        <v>0.6</v>
      </c>
      <c r="I274" s="160"/>
      <c r="J274" s="161">
        <f>ROUND(I274*H274,2)</f>
        <v>0</v>
      </c>
      <c r="K274" s="157" t="s">
        <v>187</v>
      </c>
      <c r="L274" s="35"/>
      <c r="M274" s="162" t="s">
        <v>3</v>
      </c>
      <c r="N274" s="163" t="s">
        <v>45</v>
      </c>
      <c r="O274" s="55"/>
      <c r="P274" s="164">
        <f>O274*H274</f>
        <v>0</v>
      </c>
      <c r="Q274" s="164">
        <v>3.32E-3</v>
      </c>
      <c r="R274" s="164">
        <f>Q274*H274</f>
        <v>1.9919999999999998E-3</v>
      </c>
      <c r="S274" s="164">
        <v>0.19600000000000001</v>
      </c>
      <c r="T274" s="165">
        <f>S274*H274</f>
        <v>0.1176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6" t="s">
        <v>188</v>
      </c>
      <c r="AT274" s="166" t="s">
        <v>183</v>
      </c>
      <c r="AU274" s="166" t="s">
        <v>84</v>
      </c>
      <c r="AY274" s="19" t="s">
        <v>181</v>
      </c>
      <c r="BE274" s="167">
        <f>IF(N274="základní",J274,0)</f>
        <v>0</v>
      </c>
      <c r="BF274" s="167">
        <f>IF(N274="snížená",J274,0)</f>
        <v>0</v>
      </c>
      <c r="BG274" s="167">
        <f>IF(N274="zákl. přenesená",J274,0)</f>
        <v>0</v>
      </c>
      <c r="BH274" s="167">
        <f>IF(N274="sníž. přenesená",J274,0)</f>
        <v>0</v>
      </c>
      <c r="BI274" s="167">
        <f>IF(N274="nulová",J274,0)</f>
        <v>0</v>
      </c>
      <c r="BJ274" s="19" t="s">
        <v>82</v>
      </c>
      <c r="BK274" s="167">
        <f>ROUND(I274*H274,2)</f>
        <v>0</v>
      </c>
      <c r="BL274" s="19" t="s">
        <v>188</v>
      </c>
      <c r="BM274" s="166" t="s">
        <v>412</v>
      </c>
    </row>
    <row r="275" spans="1:65" s="13" customFormat="1">
      <c r="B275" s="168"/>
      <c r="D275" s="169" t="s">
        <v>190</v>
      </c>
      <c r="E275" s="170" t="s">
        <v>3</v>
      </c>
      <c r="F275" s="171" t="s">
        <v>413</v>
      </c>
      <c r="H275" s="172">
        <v>0.6</v>
      </c>
      <c r="I275" s="173"/>
      <c r="L275" s="168"/>
      <c r="M275" s="174"/>
      <c r="N275" s="175"/>
      <c r="O275" s="175"/>
      <c r="P275" s="175"/>
      <c r="Q275" s="175"/>
      <c r="R275" s="175"/>
      <c r="S275" s="175"/>
      <c r="T275" s="176"/>
      <c r="AT275" s="170" t="s">
        <v>190</v>
      </c>
      <c r="AU275" s="170" t="s">
        <v>84</v>
      </c>
      <c r="AV275" s="13" t="s">
        <v>84</v>
      </c>
      <c r="AW275" s="13" t="s">
        <v>35</v>
      </c>
      <c r="AX275" s="13" t="s">
        <v>74</v>
      </c>
      <c r="AY275" s="170" t="s">
        <v>181</v>
      </c>
    </row>
    <row r="276" spans="1:65" s="14" customFormat="1">
      <c r="B276" s="177"/>
      <c r="D276" s="169" t="s">
        <v>190</v>
      </c>
      <c r="E276" s="178" t="s">
        <v>3</v>
      </c>
      <c r="F276" s="179" t="s">
        <v>193</v>
      </c>
      <c r="H276" s="180">
        <v>0.6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190</v>
      </c>
      <c r="AU276" s="178" t="s">
        <v>84</v>
      </c>
      <c r="AV276" s="14" t="s">
        <v>188</v>
      </c>
      <c r="AW276" s="14" t="s">
        <v>35</v>
      </c>
      <c r="AX276" s="14" t="s">
        <v>82</v>
      </c>
      <c r="AY276" s="178" t="s">
        <v>181</v>
      </c>
    </row>
    <row r="277" spans="1:65" s="2" customFormat="1" ht="33" customHeight="1">
      <c r="A277" s="34"/>
      <c r="B277" s="154"/>
      <c r="C277" s="155" t="s">
        <v>414</v>
      </c>
      <c r="D277" s="155" t="s">
        <v>183</v>
      </c>
      <c r="E277" s="156" t="s">
        <v>415</v>
      </c>
      <c r="F277" s="157" t="s">
        <v>416</v>
      </c>
      <c r="G277" s="158" t="s">
        <v>216</v>
      </c>
      <c r="H277" s="159">
        <v>180.86799999999999</v>
      </c>
      <c r="I277" s="160"/>
      <c r="J277" s="161">
        <f>ROUND(I277*H277,2)</f>
        <v>0</v>
      </c>
      <c r="K277" s="157" t="s">
        <v>187</v>
      </c>
      <c r="L277" s="35"/>
      <c r="M277" s="162" t="s">
        <v>3</v>
      </c>
      <c r="N277" s="163" t="s">
        <v>45</v>
      </c>
      <c r="O277" s="55"/>
      <c r="P277" s="164">
        <f>O277*H277</f>
        <v>0</v>
      </c>
      <c r="Q277" s="164">
        <v>0</v>
      </c>
      <c r="R277" s="164">
        <f>Q277*H277</f>
        <v>0</v>
      </c>
      <c r="S277" s="164">
        <v>0.02</v>
      </c>
      <c r="T277" s="165">
        <f>S277*H277</f>
        <v>3.6173600000000001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66" t="s">
        <v>188</v>
      </c>
      <c r="AT277" s="166" t="s">
        <v>183</v>
      </c>
      <c r="AU277" s="166" t="s">
        <v>84</v>
      </c>
      <c r="AY277" s="19" t="s">
        <v>181</v>
      </c>
      <c r="BE277" s="167">
        <f>IF(N277="základní",J277,0)</f>
        <v>0</v>
      </c>
      <c r="BF277" s="167">
        <f>IF(N277="snížená",J277,0)</f>
        <v>0</v>
      </c>
      <c r="BG277" s="167">
        <f>IF(N277="zákl. přenesená",J277,0)</f>
        <v>0</v>
      </c>
      <c r="BH277" s="167">
        <f>IF(N277="sníž. přenesená",J277,0)</f>
        <v>0</v>
      </c>
      <c r="BI277" s="167">
        <f>IF(N277="nulová",J277,0)</f>
        <v>0</v>
      </c>
      <c r="BJ277" s="19" t="s">
        <v>82</v>
      </c>
      <c r="BK277" s="167">
        <f>ROUND(I277*H277,2)</f>
        <v>0</v>
      </c>
      <c r="BL277" s="19" t="s">
        <v>188</v>
      </c>
      <c r="BM277" s="166" t="s">
        <v>417</v>
      </c>
    </row>
    <row r="278" spans="1:65" s="13" customFormat="1">
      <c r="B278" s="168"/>
      <c r="D278" s="169" t="s">
        <v>190</v>
      </c>
      <c r="E278" s="170" t="s">
        <v>3</v>
      </c>
      <c r="F278" s="171" t="s">
        <v>129</v>
      </c>
      <c r="H278" s="172">
        <v>180.86799999999999</v>
      </c>
      <c r="I278" s="173"/>
      <c r="L278" s="168"/>
      <c r="M278" s="174"/>
      <c r="N278" s="175"/>
      <c r="O278" s="175"/>
      <c r="P278" s="175"/>
      <c r="Q278" s="175"/>
      <c r="R278" s="175"/>
      <c r="S278" s="175"/>
      <c r="T278" s="176"/>
      <c r="AT278" s="170" t="s">
        <v>190</v>
      </c>
      <c r="AU278" s="170" t="s">
        <v>84</v>
      </c>
      <c r="AV278" s="13" t="s">
        <v>84</v>
      </c>
      <c r="AW278" s="13" t="s">
        <v>35</v>
      </c>
      <c r="AX278" s="13" t="s">
        <v>74</v>
      </c>
      <c r="AY278" s="170" t="s">
        <v>181</v>
      </c>
    </row>
    <row r="279" spans="1:65" s="14" customFormat="1">
      <c r="B279" s="177"/>
      <c r="D279" s="169" t="s">
        <v>190</v>
      </c>
      <c r="E279" s="178" t="s">
        <v>3</v>
      </c>
      <c r="F279" s="179" t="s">
        <v>193</v>
      </c>
      <c r="H279" s="180">
        <v>180.86799999999999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8" t="s">
        <v>190</v>
      </c>
      <c r="AU279" s="178" t="s">
        <v>84</v>
      </c>
      <c r="AV279" s="14" t="s">
        <v>188</v>
      </c>
      <c r="AW279" s="14" t="s">
        <v>35</v>
      </c>
      <c r="AX279" s="14" t="s">
        <v>82</v>
      </c>
      <c r="AY279" s="178" t="s">
        <v>181</v>
      </c>
    </row>
    <row r="280" spans="1:65" s="12" customFormat="1" ht="22.9" customHeight="1">
      <c r="B280" s="141"/>
      <c r="D280" s="142" t="s">
        <v>73</v>
      </c>
      <c r="E280" s="152" t="s">
        <v>418</v>
      </c>
      <c r="F280" s="152" t="s">
        <v>419</v>
      </c>
      <c r="I280" s="144"/>
      <c r="J280" s="153">
        <f>BK280</f>
        <v>0</v>
      </c>
      <c r="L280" s="141"/>
      <c r="M280" s="146"/>
      <c r="N280" s="147"/>
      <c r="O280" s="147"/>
      <c r="P280" s="148">
        <f>SUM(P281:P285)</f>
        <v>0</v>
      </c>
      <c r="Q280" s="147"/>
      <c r="R280" s="148">
        <f>SUM(R281:R285)</f>
        <v>0</v>
      </c>
      <c r="S280" s="147"/>
      <c r="T280" s="149">
        <f>SUM(T281:T285)</f>
        <v>0</v>
      </c>
      <c r="AR280" s="142" t="s">
        <v>82</v>
      </c>
      <c r="AT280" s="150" t="s">
        <v>73</v>
      </c>
      <c r="AU280" s="150" t="s">
        <v>82</v>
      </c>
      <c r="AY280" s="142" t="s">
        <v>181</v>
      </c>
      <c r="BK280" s="151">
        <f>SUM(BK281:BK285)</f>
        <v>0</v>
      </c>
    </row>
    <row r="281" spans="1:65" s="2" customFormat="1" ht="33" customHeight="1">
      <c r="A281" s="34"/>
      <c r="B281" s="154"/>
      <c r="C281" s="155" t="s">
        <v>420</v>
      </c>
      <c r="D281" s="155" t="s">
        <v>183</v>
      </c>
      <c r="E281" s="156" t="s">
        <v>421</v>
      </c>
      <c r="F281" s="157" t="s">
        <v>422</v>
      </c>
      <c r="G281" s="158" t="s">
        <v>210</v>
      </c>
      <c r="H281" s="159">
        <v>36.893999999999998</v>
      </c>
      <c r="I281" s="160"/>
      <c r="J281" s="161">
        <f>ROUND(I281*H281,2)</f>
        <v>0</v>
      </c>
      <c r="K281" s="157" t="s">
        <v>187</v>
      </c>
      <c r="L281" s="35"/>
      <c r="M281" s="162" t="s">
        <v>3</v>
      </c>
      <c r="N281" s="163" t="s">
        <v>45</v>
      </c>
      <c r="O281" s="55"/>
      <c r="P281" s="164">
        <f>O281*H281</f>
        <v>0</v>
      </c>
      <c r="Q281" s="164">
        <v>0</v>
      </c>
      <c r="R281" s="164">
        <f>Q281*H281</f>
        <v>0</v>
      </c>
      <c r="S281" s="164">
        <v>0</v>
      </c>
      <c r="T281" s="16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66" t="s">
        <v>188</v>
      </c>
      <c r="AT281" s="166" t="s">
        <v>183</v>
      </c>
      <c r="AU281" s="166" t="s">
        <v>84</v>
      </c>
      <c r="AY281" s="19" t="s">
        <v>181</v>
      </c>
      <c r="BE281" s="167">
        <f>IF(N281="základní",J281,0)</f>
        <v>0</v>
      </c>
      <c r="BF281" s="167">
        <f>IF(N281="snížená",J281,0)</f>
        <v>0</v>
      </c>
      <c r="BG281" s="167">
        <f>IF(N281="zákl. přenesená",J281,0)</f>
        <v>0</v>
      </c>
      <c r="BH281" s="167">
        <f>IF(N281="sníž. přenesená",J281,0)</f>
        <v>0</v>
      </c>
      <c r="BI281" s="167">
        <f>IF(N281="nulová",J281,0)</f>
        <v>0</v>
      </c>
      <c r="BJ281" s="19" t="s">
        <v>82</v>
      </c>
      <c r="BK281" s="167">
        <f>ROUND(I281*H281,2)</f>
        <v>0</v>
      </c>
      <c r="BL281" s="19" t="s">
        <v>188</v>
      </c>
      <c r="BM281" s="166" t="s">
        <v>423</v>
      </c>
    </row>
    <row r="282" spans="1:65" s="2" customFormat="1" ht="21.75" customHeight="1">
      <c r="A282" s="34"/>
      <c r="B282" s="154"/>
      <c r="C282" s="155" t="s">
        <v>424</v>
      </c>
      <c r="D282" s="155" t="s">
        <v>183</v>
      </c>
      <c r="E282" s="156" t="s">
        <v>425</v>
      </c>
      <c r="F282" s="157" t="s">
        <v>426</v>
      </c>
      <c r="G282" s="158" t="s">
        <v>210</v>
      </c>
      <c r="H282" s="159">
        <v>36.893999999999998</v>
      </c>
      <c r="I282" s="160"/>
      <c r="J282" s="161">
        <f>ROUND(I282*H282,2)</f>
        <v>0</v>
      </c>
      <c r="K282" s="157" t="s">
        <v>187</v>
      </c>
      <c r="L282" s="35"/>
      <c r="M282" s="162" t="s">
        <v>3</v>
      </c>
      <c r="N282" s="163" t="s">
        <v>45</v>
      </c>
      <c r="O282" s="55"/>
      <c r="P282" s="164">
        <f>O282*H282</f>
        <v>0</v>
      </c>
      <c r="Q282" s="164">
        <v>0</v>
      </c>
      <c r="R282" s="164">
        <f>Q282*H282</f>
        <v>0</v>
      </c>
      <c r="S282" s="164">
        <v>0</v>
      </c>
      <c r="T282" s="16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66" t="s">
        <v>188</v>
      </c>
      <c r="AT282" s="166" t="s">
        <v>183</v>
      </c>
      <c r="AU282" s="166" t="s">
        <v>84</v>
      </c>
      <c r="AY282" s="19" t="s">
        <v>181</v>
      </c>
      <c r="BE282" s="167">
        <f>IF(N282="základní",J282,0)</f>
        <v>0</v>
      </c>
      <c r="BF282" s="167">
        <f>IF(N282="snížená",J282,0)</f>
        <v>0</v>
      </c>
      <c r="BG282" s="167">
        <f>IF(N282="zákl. přenesená",J282,0)</f>
        <v>0</v>
      </c>
      <c r="BH282" s="167">
        <f>IF(N282="sníž. přenesená",J282,0)</f>
        <v>0</v>
      </c>
      <c r="BI282" s="167">
        <f>IF(N282="nulová",J282,0)</f>
        <v>0</v>
      </c>
      <c r="BJ282" s="19" t="s">
        <v>82</v>
      </c>
      <c r="BK282" s="167">
        <f>ROUND(I282*H282,2)</f>
        <v>0</v>
      </c>
      <c r="BL282" s="19" t="s">
        <v>188</v>
      </c>
      <c r="BM282" s="166" t="s">
        <v>427</v>
      </c>
    </row>
    <row r="283" spans="1:65" s="2" customFormat="1" ht="33" customHeight="1">
      <c r="A283" s="34"/>
      <c r="B283" s="154"/>
      <c r="C283" s="155" t="s">
        <v>428</v>
      </c>
      <c r="D283" s="155" t="s">
        <v>183</v>
      </c>
      <c r="E283" s="156" t="s">
        <v>429</v>
      </c>
      <c r="F283" s="157" t="s">
        <v>430</v>
      </c>
      <c r="G283" s="158" t="s">
        <v>210</v>
      </c>
      <c r="H283" s="159">
        <v>885.45600000000002</v>
      </c>
      <c r="I283" s="160"/>
      <c r="J283" s="161">
        <f>ROUND(I283*H283,2)</f>
        <v>0</v>
      </c>
      <c r="K283" s="157" t="s">
        <v>187</v>
      </c>
      <c r="L283" s="35"/>
      <c r="M283" s="162" t="s">
        <v>3</v>
      </c>
      <c r="N283" s="163" t="s">
        <v>45</v>
      </c>
      <c r="O283" s="55"/>
      <c r="P283" s="164">
        <f>O283*H283</f>
        <v>0</v>
      </c>
      <c r="Q283" s="164">
        <v>0</v>
      </c>
      <c r="R283" s="164">
        <f>Q283*H283</f>
        <v>0</v>
      </c>
      <c r="S283" s="164">
        <v>0</v>
      </c>
      <c r="T283" s="16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66" t="s">
        <v>188</v>
      </c>
      <c r="AT283" s="166" t="s">
        <v>183</v>
      </c>
      <c r="AU283" s="166" t="s">
        <v>84</v>
      </c>
      <c r="AY283" s="19" t="s">
        <v>181</v>
      </c>
      <c r="BE283" s="167">
        <f>IF(N283="základní",J283,0)</f>
        <v>0</v>
      </c>
      <c r="BF283" s="167">
        <f>IF(N283="snížená",J283,0)</f>
        <v>0</v>
      </c>
      <c r="BG283" s="167">
        <f>IF(N283="zákl. přenesená",J283,0)</f>
        <v>0</v>
      </c>
      <c r="BH283" s="167">
        <f>IF(N283="sníž. přenesená",J283,0)</f>
        <v>0</v>
      </c>
      <c r="BI283" s="167">
        <f>IF(N283="nulová",J283,0)</f>
        <v>0</v>
      </c>
      <c r="BJ283" s="19" t="s">
        <v>82</v>
      </c>
      <c r="BK283" s="167">
        <f>ROUND(I283*H283,2)</f>
        <v>0</v>
      </c>
      <c r="BL283" s="19" t="s">
        <v>188</v>
      </c>
      <c r="BM283" s="166" t="s">
        <v>431</v>
      </c>
    </row>
    <row r="284" spans="1:65" s="13" customFormat="1">
      <c r="B284" s="168"/>
      <c r="D284" s="169" t="s">
        <v>190</v>
      </c>
      <c r="F284" s="171" t="s">
        <v>432</v>
      </c>
      <c r="H284" s="172">
        <v>885.45600000000002</v>
      </c>
      <c r="I284" s="173"/>
      <c r="L284" s="168"/>
      <c r="M284" s="174"/>
      <c r="N284" s="175"/>
      <c r="O284" s="175"/>
      <c r="P284" s="175"/>
      <c r="Q284" s="175"/>
      <c r="R284" s="175"/>
      <c r="S284" s="175"/>
      <c r="T284" s="176"/>
      <c r="AT284" s="170" t="s">
        <v>190</v>
      </c>
      <c r="AU284" s="170" t="s">
        <v>84</v>
      </c>
      <c r="AV284" s="13" t="s">
        <v>84</v>
      </c>
      <c r="AW284" s="13" t="s">
        <v>4</v>
      </c>
      <c r="AX284" s="13" t="s">
        <v>82</v>
      </c>
      <c r="AY284" s="170" t="s">
        <v>181</v>
      </c>
    </row>
    <row r="285" spans="1:65" s="2" customFormat="1" ht="33" customHeight="1">
      <c r="A285" s="34"/>
      <c r="B285" s="154"/>
      <c r="C285" s="155" t="s">
        <v>433</v>
      </c>
      <c r="D285" s="155" t="s">
        <v>183</v>
      </c>
      <c r="E285" s="156" t="s">
        <v>434</v>
      </c>
      <c r="F285" s="157" t="s">
        <v>435</v>
      </c>
      <c r="G285" s="158" t="s">
        <v>210</v>
      </c>
      <c r="H285" s="159">
        <v>36.893999999999998</v>
      </c>
      <c r="I285" s="160"/>
      <c r="J285" s="161">
        <f>ROUND(I285*H285,2)</f>
        <v>0</v>
      </c>
      <c r="K285" s="157" t="s">
        <v>187</v>
      </c>
      <c r="L285" s="35"/>
      <c r="M285" s="162" t="s">
        <v>3</v>
      </c>
      <c r="N285" s="163" t="s">
        <v>45</v>
      </c>
      <c r="O285" s="55"/>
      <c r="P285" s="164">
        <f>O285*H285</f>
        <v>0</v>
      </c>
      <c r="Q285" s="164">
        <v>0</v>
      </c>
      <c r="R285" s="164">
        <f>Q285*H285</f>
        <v>0</v>
      </c>
      <c r="S285" s="164">
        <v>0</v>
      </c>
      <c r="T285" s="16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66" t="s">
        <v>188</v>
      </c>
      <c r="AT285" s="166" t="s">
        <v>183</v>
      </c>
      <c r="AU285" s="166" t="s">
        <v>84</v>
      </c>
      <c r="AY285" s="19" t="s">
        <v>181</v>
      </c>
      <c r="BE285" s="167">
        <f>IF(N285="základní",J285,0)</f>
        <v>0</v>
      </c>
      <c r="BF285" s="167">
        <f>IF(N285="snížená",J285,0)</f>
        <v>0</v>
      </c>
      <c r="BG285" s="167">
        <f>IF(N285="zákl. přenesená",J285,0)</f>
        <v>0</v>
      </c>
      <c r="BH285" s="167">
        <f>IF(N285="sníž. přenesená",J285,0)</f>
        <v>0</v>
      </c>
      <c r="BI285" s="167">
        <f>IF(N285="nulová",J285,0)</f>
        <v>0</v>
      </c>
      <c r="BJ285" s="19" t="s">
        <v>82</v>
      </c>
      <c r="BK285" s="167">
        <f>ROUND(I285*H285,2)</f>
        <v>0</v>
      </c>
      <c r="BL285" s="19" t="s">
        <v>188</v>
      </c>
      <c r="BM285" s="166" t="s">
        <v>436</v>
      </c>
    </row>
    <row r="286" spans="1:65" s="12" customFormat="1" ht="22.9" customHeight="1">
      <c r="B286" s="141"/>
      <c r="D286" s="142" t="s">
        <v>73</v>
      </c>
      <c r="E286" s="152" t="s">
        <v>437</v>
      </c>
      <c r="F286" s="152" t="s">
        <v>438</v>
      </c>
      <c r="I286" s="144"/>
      <c r="J286" s="153">
        <f>BK286</f>
        <v>0</v>
      </c>
      <c r="L286" s="141"/>
      <c r="M286" s="146"/>
      <c r="N286" s="147"/>
      <c r="O286" s="147"/>
      <c r="P286" s="148">
        <f>P287</f>
        <v>0</v>
      </c>
      <c r="Q286" s="147"/>
      <c r="R286" s="148">
        <f>R287</f>
        <v>0</v>
      </c>
      <c r="S286" s="147"/>
      <c r="T286" s="149">
        <f>T287</f>
        <v>0</v>
      </c>
      <c r="AR286" s="142" t="s">
        <v>82</v>
      </c>
      <c r="AT286" s="150" t="s">
        <v>73</v>
      </c>
      <c r="AU286" s="150" t="s">
        <v>82</v>
      </c>
      <c r="AY286" s="142" t="s">
        <v>181</v>
      </c>
      <c r="BK286" s="151">
        <f>BK287</f>
        <v>0</v>
      </c>
    </row>
    <row r="287" spans="1:65" s="2" customFormat="1" ht="44.25" customHeight="1">
      <c r="A287" s="34"/>
      <c r="B287" s="154"/>
      <c r="C287" s="155" t="s">
        <v>439</v>
      </c>
      <c r="D287" s="155" t="s">
        <v>183</v>
      </c>
      <c r="E287" s="156" t="s">
        <v>440</v>
      </c>
      <c r="F287" s="157" t="s">
        <v>441</v>
      </c>
      <c r="G287" s="158" t="s">
        <v>210</v>
      </c>
      <c r="H287" s="159">
        <v>12.685</v>
      </c>
      <c r="I287" s="160"/>
      <c r="J287" s="161">
        <f>ROUND(I287*H287,2)</f>
        <v>0</v>
      </c>
      <c r="K287" s="157" t="s">
        <v>187</v>
      </c>
      <c r="L287" s="35"/>
      <c r="M287" s="162" t="s">
        <v>3</v>
      </c>
      <c r="N287" s="163" t="s">
        <v>45</v>
      </c>
      <c r="O287" s="55"/>
      <c r="P287" s="164">
        <f>O287*H287</f>
        <v>0</v>
      </c>
      <c r="Q287" s="164">
        <v>0</v>
      </c>
      <c r="R287" s="164">
        <f>Q287*H287</f>
        <v>0</v>
      </c>
      <c r="S287" s="164">
        <v>0</v>
      </c>
      <c r="T287" s="16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66" t="s">
        <v>188</v>
      </c>
      <c r="AT287" s="166" t="s">
        <v>183</v>
      </c>
      <c r="AU287" s="166" t="s">
        <v>84</v>
      </c>
      <c r="AY287" s="19" t="s">
        <v>181</v>
      </c>
      <c r="BE287" s="167">
        <f>IF(N287="základní",J287,0)</f>
        <v>0</v>
      </c>
      <c r="BF287" s="167">
        <f>IF(N287="snížená",J287,0)</f>
        <v>0</v>
      </c>
      <c r="BG287" s="167">
        <f>IF(N287="zákl. přenesená",J287,0)</f>
        <v>0</v>
      </c>
      <c r="BH287" s="167">
        <f>IF(N287="sníž. přenesená",J287,0)</f>
        <v>0</v>
      </c>
      <c r="BI287" s="167">
        <f>IF(N287="nulová",J287,0)</f>
        <v>0</v>
      </c>
      <c r="BJ287" s="19" t="s">
        <v>82</v>
      </c>
      <c r="BK287" s="167">
        <f>ROUND(I287*H287,2)</f>
        <v>0</v>
      </c>
      <c r="BL287" s="19" t="s">
        <v>188</v>
      </c>
      <c r="BM287" s="166" t="s">
        <v>442</v>
      </c>
    </row>
    <row r="288" spans="1:65" s="12" customFormat="1" ht="25.9" customHeight="1">
      <c r="B288" s="141"/>
      <c r="D288" s="142" t="s">
        <v>73</v>
      </c>
      <c r="E288" s="143" t="s">
        <v>443</v>
      </c>
      <c r="F288" s="143" t="s">
        <v>444</v>
      </c>
      <c r="I288" s="144"/>
      <c r="J288" s="145">
        <f>BK288</f>
        <v>0</v>
      </c>
      <c r="L288" s="141"/>
      <c r="M288" s="146"/>
      <c r="N288" s="147"/>
      <c r="O288" s="147"/>
      <c r="P288" s="148">
        <f>P289+P306+P358+P412+P423+P486+P512+P549+P592+P628</f>
        <v>0</v>
      </c>
      <c r="Q288" s="147"/>
      <c r="R288" s="148">
        <f>R289+R306+R358+R412+R423+R486+R512+R549+R592+R628</f>
        <v>8.0988177500000003</v>
      </c>
      <c r="S288" s="147"/>
      <c r="T288" s="149">
        <f>T289+T306+T358+T412+T423+T486+T512+T549+T592+T628</f>
        <v>10.7192694</v>
      </c>
      <c r="AR288" s="142" t="s">
        <v>84</v>
      </c>
      <c r="AT288" s="150" t="s">
        <v>73</v>
      </c>
      <c r="AU288" s="150" t="s">
        <v>74</v>
      </c>
      <c r="AY288" s="142" t="s">
        <v>181</v>
      </c>
      <c r="BK288" s="151">
        <f>BK289+BK306+BK358+BK412+BK423+BK486+BK512+BK549+BK592+BK628</f>
        <v>0</v>
      </c>
    </row>
    <row r="289" spans="1:65" s="12" customFormat="1" ht="22.9" customHeight="1">
      <c r="B289" s="141"/>
      <c r="D289" s="142" t="s">
        <v>73</v>
      </c>
      <c r="E289" s="152" t="s">
        <v>445</v>
      </c>
      <c r="F289" s="152" t="s">
        <v>446</v>
      </c>
      <c r="I289" s="144"/>
      <c r="J289" s="153">
        <f>BK289</f>
        <v>0</v>
      </c>
      <c r="L289" s="141"/>
      <c r="M289" s="146"/>
      <c r="N289" s="147"/>
      <c r="O289" s="147"/>
      <c r="P289" s="148">
        <f>SUM(P290:P305)</f>
        <v>0</v>
      </c>
      <c r="Q289" s="147"/>
      <c r="R289" s="148">
        <f>SUM(R290:R305)</f>
        <v>1.8000000000000002E-2</v>
      </c>
      <c r="S289" s="147"/>
      <c r="T289" s="149">
        <f>SUM(T290:T305)</f>
        <v>0</v>
      </c>
      <c r="AR289" s="142" t="s">
        <v>84</v>
      </c>
      <c r="AT289" s="150" t="s">
        <v>73</v>
      </c>
      <c r="AU289" s="150" t="s">
        <v>82</v>
      </c>
      <c r="AY289" s="142" t="s">
        <v>181</v>
      </c>
      <c r="BK289" s="151">
        <f>SUM(BK290:BK305)</f>
        <v>0</v>
      </c>
    </row>
    <row r="290" spans="1:65" s="2" customFormat="1" ht="21.75" customHeight="1">
      <c r="A290" s="34"/>
      <c r="B290" s="154"/>
      <c r="C290" s="155" t="s">
        <v>447</v>
      </c>
      <c r="D290" s="155" t="s">
        <v>183</v>
      </c>
      <c r="E290" s="156" t="s">
        <v>448</v>
      </c>
      <c r="F290" s="157" t="s">
        <v>449</v>
      </c>
      <c r="G290" s="158" t="s">
        <v>196</v>
      </c>
      <c r="H290" s="159">
        <v>3</v>
      </c>
      <c r="I290" s="160"/>
      <c r="J290" s="161">
        <f>ROUND(I290*H290,2)</f>
        <v>0</v>
      </c>
      <c r="K290" s="157" t="s">
        <v>187</v>
      </c>
      <c r="L290" s="35"/>
      <c r="M290" s="162" t="s">
        <v>3</v>
      </c>
      <c r="N290" s="163" t="s">
        <v>45</v>
      </c>
      <c r="O290" s="55"/>
      <c r="P290" s="164">
        <f>O290*H290</f>
        <v>0</v>
      </c>
      <c r="Q290" s="164">
        <v>1.9000000000000001E-4</v>
      </c>
      <c r="R290" s="164">
        <f>Q290*H290</f>
        <v>5.6999999999999998E-4</v>
      </c>
      <c r="S290" s="164">
        <v>0</v>
      </c>
      <c r="T290" s="16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66" t="s">
        <v>285</v>
      </c>
      <c r="AT290" s="166" t="s">
        <v>183</v>
      </c>
      <c r="AU290" s="166" t="s">
        <v>84</v>
      </c>
      <c r="AY290" s="19" t="s">
        <v>181</v>
      </c>
      <c r="BE290" s="167">
        <f>IF(N290="základní",J290,0)</f>
        <v>0</v>
      </c>
      <c r="BF290" s="167">
        <f>IF(N290="snížená",J290,0)</f>
        <v>0</v>
      </c>
      <c r="BG290" s="167">
        <f>IF(N290="zákl. přenesená",J290,0)</f>
        <v>0</v>
      </c>
      <c r="BH290" s="167">
        <f>IF(N290="sníž. přenesená",J290,0)</f>
        <v>0</v>
      </c>
      <c r="BI290" s="167">
        <f>IF(N290="nulová",J290,0)</f>
        <v>0</v>
      </c>
      <c r="BJ290" s="19" t="s">
        <v>82</v>
      </c>
      <c r="BK290" s="167">
        <f>ROUND(I290*H290,2)</f>
        <v>0</v>
      </c>
      <c r="BL290" s="19" t="s">
        <v>285</v>
      </c>
      <c r="BM290" s="166" t="s">
        <v>450</v>
      </c>
    </row>
    <row r="291" spans="1:65" s="15" customFormat="1">
      <c r="B291" s="185"/>
      <c r="D291" s="169" t="s">
        <v>190</v>
      </c>
      <c r="E291" s="186" t="s">
        <v>3</v>
      </c>
      <c r="F291" s="187" t="s">
        <v>336</v>
      </c>
      <c r="H291" s="186" t="s">
        <v>3</v>
      </c>
      <c r="I291" s="188"/>
      <c r="L291" s="185"/>
      <c r="M291" s="189"/>
      <c r="N291" s="190"/>
      <c r="O291" s="190"/>
      <c r="P291" s="190"/>
      <c r="Q291" s="190"/>
      <c r="R291" s="190"/>
      <c r="S291" s="190"/>
      <c r="T291" s="191"/>
      <c r="AT291" s="186" t="s">
        <v>190</v>
      </c>
      <c r="AU291" s="186" t="s">
        <v>84</v>
      </c>
      <c r="AV291" s="15" t="s">
        <v>82</v>
      </c>
      <c r="AW291" s="15" t="s">
        <v>35</v>
      </c>
      <c r="AX291" s="15" t="s">
        <v>74</v>
      </c>
      <c r="AY291" s="186" t="s">
        <v>181</v>
      </c>
    </row>
    <row r="292" spans="1:65" s="13" customFormat="1">
      <c r="B292" s="168"/>
      <c r="D292" s="169" t="s">
        <v>190</v>
      </c>
      <c r="E292" s="170" t="s">
        <v>3</v>
      </c>
      <c r="F292" s="171" t="s">
        <v>124</v>
      </c>
      <c r="H292" s="172">
        <v>3</v>
      </c>
      <c r="I292" s="173"/>
      <c r="L292" s="168"/>
      <c r="M292" s="174"/>
      <c r="N292" s="175"/>
      <c r="O292" s="175"/>
      <c r="P292" s="175"/>
      <c r="Q292" s="175"/>
      <c r="R292" s="175"/>
      <c r="S292" s="175"/>
      <c r="T292" s="176"/>
      <c r="AT292" s="170" t="s">
        <v>190</v>
      </c>
      <c r="AU292" s="170" t="s">
        <v>84</v>
      </c>
      <c r="AV292" s="13" t="s">
        <v>84</v>
      </c>
      <c r="AW292" s="13" t="s">
        <v>35</v>
      </c>
      <c r="AX292" s="13" t="s">
        <v>74</v>
      </c>
      <c r="AY292" s="170" t="s">
        <v>181</v>
      </c>
    </row>
    <row r="293" spans="1:65" s="14" customFormat="1">
      <c r="B293" s="177"/>
      <c r="D293" s="169" t="s">
        <v>190</v>
      </c>
      <c r="E293" s="178" t="s">
        <v>3</v>
      </c>
      <c r="F293" s="179" t="s">
        <v>193</v>
      </c>
      <c r="H293" s="180">
        <v>3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8" t="s">
        <v>190</v>
      </c>
      <c r="AU293" s="178" t="s">
        <v>84</v>
      </c>
      <c r="AV293" s="14" t="s">
        <v>188</v>
      </c>
      <c r="AW293" s="14" t="s">
        <v>35</v>
      </c>
      <c r="AX293" s="14" t="s">
        <v>82</v>
      </c>
      <c r="AY293" s="178" t="s">
        <v>181</v>
      </c>
    </row>
    <row r="294" spans="1:65" s="2" customFormat="1" ht="33" customHeight="1">
      <c r="A294" s="34"/>
      <c r="B294" s="154"/>
      <c r="C294" s="200" t="s">
        <v>451</v>
      </c>
      <c r="D294" s="200" t="s">
        <v>297</v>
      </c>
      <c r="E294" s="201" t="s">
        <v>452</v>
      </c>
      <c r="F294" s="202" t="s">
        <v>453</v>
      </c>
      <c r="G294" s="203" t="s">
        <v>216</v>
      </c>
      <c r="H294" s="204">
        <v>3</v>
      </c>
      <c r="I294" s="205"/>
      <c r="J294" s="206">
        <f>ROUND(I294*H294,2)</f>
        <v>0</v>
      </c>
      <c r="K294" s="202" t="s">
        <v>187</v>
      </c>
      <c r="L294" s="207"/>
      <c r="M294" s="208" t="s">
        <v>3</v>
      </c>
      <c r="N294" s="209" t="s">
        <v>45</v>
      </c>
      <c r="O294" s="55"/>
      <c r="P294" s="164">
        <f>O294*H294</f>
        <v>0</v>
      </c>
      <c r="Q294" s="164">
        <v>5.4000000000000003E-3</v>
      </c>
      <c r="R294" s="164">
        <f>Q294*H294</f>
        <v>1.6199999999999999E-2</v>
      </c>
      <c r="S294" s="164">
        <v>0</v>
      </c>
      <c r="T294" s="16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66" t="s">
        <v>389</v>
      </c>
      <c r="AT294" s="166" t="s">
        <v>297</v>
      </c>
      <c r="AU294" s="166" t="s">
        <v>84</v>
      </c>
      <c r="AY294" s="19" t="s">
        <v>181</v>
      </c>
      <c r="BE294" s="167">
        <f>IF(N294="základní",J294,0)</f>
        <v>0</v>
      </c>
      <c r="BF294" s="167">
        <f>IF(N294="snížená",J294,0)</f>
        <v>0</v>
      </c>
      <c r="BG294" s="167">
        <f>IF(N294="zákl. přenesená",J294,0)</f>
        <v>0</v>
      </c>
      <c r="BH294" s="167">
        <f>IF(N294="sníž. přenesená",J294,0)</f>
        <v>0</v>
      </c>
      <c r="BI294" s="167">
        <f>IF(N294="nulová",J294,0)</f>
        <v>0</v>
      </c>
      <c r="BJ294" s="19" t="s">
        <v>82</v>
      </c>
      <c r="BK294" s="167">
        <f>ROUND(I294*H294,2)</f>
        <v>0</v>
      </c>
      <c r="BL294" s="19" t="s">
        <v>285</v>
      </c>
      <c r="BM294" s="166" t="s">
        <v>454</v>
      </c>
    </row>
    <row r="295" spans="1:65" s="13" customFormat="1">
      <c r="B295" s="168"/>
      <c r="D295" s="169" t="s">
        <v>190</v>
      </c>
      <c r="E295" s="170" t="s">
        <v>3</v>
      </c>
      <c r="F295" s="171" t="s">
        <v>455</v>
      </c>
      <c r="H295" s="172">
        <v>3</v>
      </c>
      <c r="I295" s="173"/>
      <c r="L295" s="168"/>
      <c r="M295" s="174"/>
      <c r="N295" s="175"/>
      <c r="O295" s="175"/>
      <c r="P295" s="175"/>
      <c r="Q295" s="175"/>
      <c r="R295" s="175"/>
      <c r="S295" s="175"/>
      <c r="T295" s="176"/>
      <c r="AT295" s="170" t="s">
        <v>190</v>
      </c>
      <c r="AU295" s="170" t="s">
        <v>84</v>
      </c>
      <c r="AV295" s="13" t="s">
        <v>84</v>
      </c>
      <c r="AW295" s="13" t="s">
        <v>35</v>
      </c>
      <c r="AX295" s="13" t="s">
        <v>74</v>
      </c>
      <c r="AY295" s="170" t="s">
        <v>181</v>
      </c>
    </row>
    <row r="296" spans="1:65" s="14" customFormat="1">
      <c r="B296" s="177"/>
      <c r="D296" s="169" t="s">
        <v>190</v>
      </c>
      <c r="E296" s="178" t="s">
        <v>3</v>
      </c>
      <c r="F296" s="179" t="s">
        <v>193</v>
      </c>
      <c r="H296" s="180">
        <v>3</v>
      </c>
      <c r="I296" s="181"/>
      <c r="L296" s="177"/>
      <c r="M296" s="182"/>
      <c r="N296" s="183"/>
      <c r="O296" s="183"/>
      <c r="P296" s="183"/>
      <c r="Q296" s="183"/>
      <c r="R296" s="183"/>
      <c r="S296" s="183"/>
      <c r="T296" s="184"/>
      <c r="AT296" s="178" t="s">
        <v>190</v>
      </c>
      <c r="AU296" s="178" t="s">
        <v>84</v>
      </c>
      <c r="AV296" s="14" t="s">
        <v>188</v>
      </c>
      <c r="AW296" s="14" t="s">
        <v>35</v>
      </c>
      <c r="AX296" s="14" t="s">
        <v>82</v>
      </c>
      <c r="AY296" s="178" t="s">
        <v>181</v>
      </c>
    </row>
    <row r="297" spans="1:65" s="2" customFormat="1" ht="44.25" customHeight="1">
      <c r="A297" s="34"/>
      <c r="B297" s="154"/>
      <c r="C297" s="155" t="s">
        <v>456</v>
      </c>
      <c r="D297" s="155" t="s">
        <v>183</v>
      </c>
      <c r="E297" s="156" t="s">
        <v>457</v>
      </c>
      <c r="F297" s="157" t="s">
        <v>458</v>
      </c>
      <c r="G297" s="158" t="s">
        <v>196</v>
      </c>
      <c r="H297" s="159">
        <v>3</v>
      </c>
      <c r="I297" s="160"/>
      <c r="J297" s="161">
        <f>ROUND(I297*H297,2)</f>
        <v>0</v>
      </c>
      <c r="K297" s="157" t="s">
        <v>187</v>
      </c>
      <c r="L297" s="35"/>
      <c r="M297" s="162" t="s">
        <v>3</v>
      </c>
      <c r="N297" s="163" t="s">
        <v>45</v>
      </c>
      <c r="O297" s="55"/>
      <c r="P297" s="164">
        <f>O297*H297</f>
        <v>0</v>
      </c>
      <c r="Q297" s="164">
        <v>1.1E-4</v>
      </c>
      <c r="R297" s="164">
        <f>Q297*H297</f>
        <v>3.3E-4</v>
      </c>
      <c r="S297" s="164">
        <v>0</v>
      </c>
      <c r="T297" s="16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66" t="s">
        <v>285</v>
      </c>
      <c r="AT297" s="166" t="s">
        <v>183</v>
      </c>
      <c r="AU297" s="166" t="s">
        <v>84</v>
      </c>
      <c r="AY297" s="19" t="s">
        <v>181</v>
      </c>
      <c r="BE297" s="167">
        <f>IF(N297="základní",J297,0)</f>
        <v>0</v>
      </c>
      <c r="BF297" s="167">
        <f>IF(N297="snížená",J297,0)</f>
        <v>0</v>
      </c>
      <c r="BG297" s="167">
        <f>IF(N297="zákl. přenesená",J297,0)</f>
        <v>0</v>
      </c>
      <c r="BH297" s="167">
        <f>IF(N297="sníž. přenesená",J297,0)</f>
        <v>0</v>
      </c>
      <c r="BI297" s="167">
        <f>IF(N297="nulová",J297,0)</f>
        <v>0</v>
      </c>
      <c r="BJ297" s="19" t="s">
        <v>82</v>
      </c>
      <c r="BK297" s="167">
        <f>ROUND(I297*H297,2)</f>
        <v>0</v>
      </c>
      <c r="BL297" s="19" t="s">
        <v>285</v>
      </c>
      <c r="BM297" s="166" t="s">
        <v>459</v>
      </c>
    </row>
    <row r="298" spans="1:65" s="15" customFormat="1">
      <c r="B298" s="185"/>
      <c r="D298" s="169" t="s">
        <v>190</v>
      </c>
      <c r="E298" s="186" t="s">
        <v>3</v>
      </c>
      <c r="F298" s="187" t="s">
        <v>336</v>
      </c>
      <c r="H298" s="186" t="s">
        <v>3</v>
      </c>
      <c r="I298" s="188"/>
      <c r="L298" s="185"/>
      <c r="M298" s="189"/>
      <c r="N298" s="190"/>
      <c r="O298" s="190"/>
      <c r="P298" s="190"/>
      <c r="Q298" s="190"/>
      <c r="R298" s="190"/>
      <c r="S298" s="190"/>
      <c r="T298" s="191"/>
      <c r="AT298" s="186" t="s">
        <v>190</v>
      </c>
      <c r="AU298" s="186" t="s">
        <v>84</v>
      </c>
      <c r="AV298" s="15" t="s">
        <v>82</v>
      </c>
      <c r="AW298" s="15" t="s">
        <v>35</v>
      </c>
      <c r="AX298" s="15" t="s">
        <v>74</v>
      </c>
      <c r="AY298" s="186" t="s">
        <v>181</v>
      </c>
    </row>
    <row r="299" spans="1:65" s="13" customFormat="1">
      <c r="B299" s="168"/>
      <c r="D299" s="169" t="s">
        <v>190</v>
      </c>
      <c r="E299" s="170" t="s">
        <v>3</v>
      </c>
      <c r="F299" s="171" t="s">
        <v>460</v>
      </c>
      <c r="H299" s="172">
        <v>3</v>
      </c>
      <c r="I299" s="173"/>
      <c r="L299" s="168"/>
      <c r="M299" s="174"/>
      <c r="N299" s="175"/>
      <c r="O299" s="175"/>
      <c r="P299" s="175"/>
      <c r="Q299" s="175"/>
      <c r="R299" s="175"/>
      <c r="S299" s="175"/>
      <c r="T299" s="176"/>
      <c r="AT299" s="170" t="s">
        <v>190</v>
      </c>
      <c r="AU299" s="170" t="s">
        <v>84</v>
      </c>
      <c r="AV299" s="13" t="s">
        <v>84</v>
      </c>
      <c r="AW299" s="13" t="s">
        <v>35</v>
      </c>
      <c r="AX299" s="13" t="s">
        <v>74</v>
      </c>
      <c r="AY299" s="170" t="s">
        <v>181</v>
      </c>
    </row>
    <row r="300" spans="1:65" s="14" customFormat="1">
      <c r="B300" s="177"/>
      <c r="D300" s="169" t="s">
        <v>190</v>
      </c>
      <c r="E300" s="178" t="s">
        <v>3</v>
      </c>
      <c r="F300" s="179" t="s">
        <v>193</v>
      </c>
      <c r="H300" s="180">
        <v>3</v>
      </c>
      <c r="I300" s="181"/>
      <c r="L300" s="177"/>
      <c r="M300" s="182"/>
      <c r="N300" s="183"/>
      <c r="O300" s="183"/>
      <c r="P300" s="183"/>
      <c r="Q300" s="183"/>
      <c r="R300" s="183"/>
      <c r="S300" s="183"/>
      <c r="T300" s="184"/>
      <c r="AT300" s="178" t="s">
        <v>190</v>
      </c>
      <c r="AU300" s="178" t="s">
        <v>84</v>
      </c>
      <c r="AV300" s="14" t="s">
        <v>188</v>
      </c>
      <c r="AW300" s="14" t="s">
        <v>35</v>
      </c>
      <c r="AX300" s="14" t="s">
        <v>82</v>
      </c>
      <c r="AY300" s="178" t="s">
        <v>181</v>
      </c>
    </row>
    <row r="301" spans="1:65" s="2" customFormat="1" ht="21.75" customHeight="1">
      <c r="A301" s="34"/>
      <c r="B301" s="154"/>
      <c r="C301" s="200" t="s">
        <v>461</v>
      </c>
      <c r="D301" s="200" t="s">
        <v>297</v>
      </c>
      <c r="E301" s="201" t="s">
        <v>462</v>
      </c>
      <c r="F301" s="202" t="s">
        <v>463</v>
      </c>
      <c r="G301" s="203" t="s">
        <v>196</v>
      </c>
      <c r="H301" s="204">
        <v>3</v>
      </c>
      <c r="I301" s="205"/>
      <c r="J301" s="206">
        <f>ROUND(I301*H301,2)</f>
        <v>0</v>
      </c>
      <c r="K301" s="202" t="s">
        <v>187</v>
      </c>
      <c r="L301" s="207"/>
      <c r="M301" s="208" t="s">
        <v>3</v>
      </c>
      <c r="N301" s="209" t="s">
        <v>45</v>
      </c>
      <c r="O301" s="55"/>
      <c r="P301" s="164">
        <f>O301*H301</f>
        <v>0</v>
      </c>
      <c r="Q301" s="164">
        <v>2.9999999999999997E-4</v>
      </c>
      <c r="R301" s="164">
        <f>Q301*H301</f>
        <v>8.9999999999999998E-4</v>
      </c>
      <c r="S301" s="164">
        <v>0</v>
      </c>
      <c r="T301" s="16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66" t="s">
        <v>389</v>
      </c>
      <c r="AT301" s="166" t="s">
        <v>297</v>
      </c>
      <c r="AU301" s="166" t="s">
        <v>84</v>
      </c>
      <c r="AY301" s="19" t="s">
        <v>181</v>
      </c>
      <c r="BE301" s="167">
        <f>IF(N301="základní",J301,0)</f>
        <v>0</v>
      </c>
      <c r="BF301" s="167">
        <f>IF(N301="snížená",J301,0)</f>
        <v>0</v>
      </c>
      <c r="BG301" s="167">
        <f>IF(N301="zákl. přenesená",J301,0)</f>
        <v>0</v>
      </c>
      <c r="BH301" s="167">
        <f>IF(N301="sníž. přenesená",J301,0)</f>
        <v>0</v>
      </c>
      <c r="BI301" s="167">
        <f>IF(N301="nulová",J301,0)</f>
        <v>0</v>
      </c>
      <c r="BJ301" s="19" t="s">
        <v>82</v>
      </c>
      <c r="BK301" s="167">
        <f>ROUND(I301*H301,2)</f>
        <v>0</v>
      </c>
      <c r="BL301" s="19" t="s">
        <v>285</v>
      </c>
      <c r="BM301" s="166" t="s">
        <v>464</v>
      </c>
    </row>
    <row r="302" spans="1:65" s="15" customFormat="1">
      <c r="B302" s="185"/>
      <c r="D302" s="169" t="s">
        <v>190</v>
      </c>
      <c r="E302" s="186" t="s">
        <v>3</v>
      </c>
      <c r="F302" s="187" t="s">
        <v>465</v>
      </c>
      <c r="H302" s="186" t="s">
        <v>3</v>
      </c>
      <c r="I302" s="188"/>
      <c r="L302" s="185"/>
      <c r="M302" s="189"/>
      <c r="N302" s="190"/>
      <c r="O302" s="190"/>
      <c r="P302" s="190"/>
      <c r="Q302" s="190"/>
      <c r="R302" s="190"/>
      <c r="S302" s="190"/>
      <c r="T302" s="191"/>
      <c r="AT302" s="186" t="s">
        <v>190</v>
      </c>
      <c r="AU302" s="186" t="s">
        <v>84</v>
      </c>
      <c r="AV302" s="15" t="s">
        <v>82</v>
      </c>
      <c r="AW302" s="15" t="s">
        <v>35</v>
      </c>
      <c r="AX302" s="15" t="s">
        <v>74</v>
      </c>
      <c r="AY302" s="186" t="s">
        <v>181</v>
      </c>
    </row>
    <row r="303" spans="1:65" s="13" customFormat="1">
      <c r="B303" s="168"/>
      <c r="D303" s="169" t="s">
        <v>190</v>
      </c>
      <c r="E303" s="170" t="s">
        <v>3</v>
      </c>
      <c r="F303" s="171" t="s">
        <v>124</v>
      </c>
      <c r="H303" s="172">
        <v>3</v>
      </c>
      <c r="I303" s="173"/>
      <c r="L303" s="168"/>
      <c r="M303" s="174"/>
      <c r="N303" s="175"/>
      <c r="O303" s="175"/>
      <c r="P303" s="175"/>
      <c r="Q303" s="175"/>
      <c r="R303" s="175"/>
      <c r="S303" s="175"/>
      <c r="T303" s="176"/>
      <c r="AT303" s="170" t="s">
        <v>190</v>
      </c>
      <c r="AU303" s="170" t="s">
        <v>84</v>
      </c>
      <c r="AV303" s="13" t="s">
        <v>84</v>
      </c>
      <c r="AW303" s="13" t="s">
        <v>35</v>
      </c>
      <c r="AX303" s="13" t="s">
        <v>74</v>
      </c>
      <c r="AY303" s="170" t="s">
        <v>181</v>
      </c>
    </row>
    <row r="304" spans="1:65" s="14" customFormat="1">
      <c r="B304" s="177"/>
      <c r="D304" s="169" t="s">
        <v>190</v>
      </c>
      <c r="E304" s="178" t="s">
        <v>3</v>
      </c>
      <c r="F304" s="179" t="s">
        <v>193</v>
      </c>
      <c r="H304" s="180">
        <v>3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8" t="s">
        <v>190</v>
      </c>
      <c r="AU304" s="178" t="s">
        <v>84</v>
      </c>
      <c r="AV304" s="14" t="s">
        <v>188</v>
      </c>
      <c r="AW304" s="14" t="s">
        <v>35</v>
      </c>
      <c r="AX304" s="14" t="s">
        <v>82</v>
      </c>
      <c r="AY304" s="178" t="s">
        <v>181</v>
      </c>
    </row>
    <row r="305" spans="1:65" s="2" customFormat="1" ht="33" customHeight="1">
      <c r="A305" s="34"/>
      <c r="B305" s="154"/>
      <c r="C305" s="155" t="s">
        <v>466</v>
      </c>
      <c r="D305" s="155" t="s">
        <v>183</v>
      </c>
      <c r="E305" s="156" t="s">
        <v>467</v>
      </c>
      <c r="F305" s="157" t="s">
        <v>468</v>
      </c>
      <c r="G305" s="158" t="s">
        <v>469</v>
      </c>
      <c r="H305" s="210"/>
      <c r="I305" s="160"/>
      <c r="J305" s="161">
        <f>ROUND(I305*H305,2)</f>
        <v>0</v>
      </c>
      <c r="K305" s="157" t="s">
        <v>187</v>
      </c>
      <c r="L305" s="35"/>
      <c r="M305" s="162" t="s">
        <v>3</v>
      </c>
      <c r="N305" s="163" t="s">
        <v>45</v>
      </c>
      <c r="O305" s="55"/>
      <c r="P305" s="164">
        <f>O305*H305</f>
        <v>0</v>
      </c>
      <c r="Q305" s="164">
        <v>0</v>
      </c>
      <c r="R305" s="164">
        <f>Q305*H305</f>
        <v>0</v>
      </c>
      <c r="S305" s="164">
        <v>0</v>
      </c>
      <c r="T305" s="16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66" t="s">
        <v>285</v>
      </c>
      <c r="AT305" s="166" t="s">
        <v>183</v>
      </c>
      <c r="AU305" s="166" t="s">
        <v>84</v>
      </c>
      <c r="AY305" s="19" t="s">
        <v>181</v>
      </c>
      <c r="BE305" s="167">
        <f>IF(N305="základní",J305,0)</f>
        <v>0</v>
      </c>
      <c r="BF305" s="167">
        <f>IF(N305="snížená",J305,0)</f>
        <v>0</v>
      </c>
      <c r="BG305" s="167">
        <f>IF(N305="zákl. přenesená",J305,0)</f>
        <v>0</v>
      </c>
      <c r="BH305" s="167">
        <f>IF(N305="sníž. přenesená",J305,0)</f>
        <v>0</v>
      </c>
      <c r="BI305" s="167">
        <f>IF(N305="nulová",J305,0)</f>
        <v>0</v>
      </c>
      <c r="BJ305" s="19" t="s">
        <v>82</v>
      </c>
      <c r="BK305" s="167">
        <f>ROUND(I305*H305,2)</f>
        <v>0</v>
      </c>
      <c r="BL305" s="19" t="s">
        <v>285</v>
      </c>
      <c r="BM305" s="166" t="s">
        <v>470</v>
      </c>
    </row>
    <row r="306" spans="1:65" s="12" customFormat="1" ht="22.9" customHeight="1">
      <c r="B306" s="141"/>
      <c r="D306" s="142" t="s">
        <v>73</v>
      </c>
      <c r="E306" s="152" t="s">
        <v>471</v>
      </c>
      <c r="F306" s="152" t="s">
        <v>472</v>
      </c>
      <c r="I306" s="144"/>
      <c r="J306" s="153">
        <f>BK306</f>
        <v>0</v>
      </c>
      <c r="L306" s="141"/>
      <c r="M306" s="146"/>
      <c r="N306" s="147"/>
      <c r="O306" s="147"/>
      <c r="P306" s="148">
        <f>SUM(P307:P357)</f>
        <v>0</v>
      </c>
      <c r="Q306" s="147"/>
      <c r="R306" s="148">
        <f>SUM(R307:R357)</f>
        <v>1.4775024499999998</v>
      </c>
      <c r="S306" s="147"/>
      <c r="T306" s="149">
        <f>SUM(T307:T357)</f>
        <v>0</v>
      </c>
      <c r="AR306" s="142" t="s">
        <v>84</v>
      </c>
      <c r="AT306" s="150" t="s">
        <v>73</v>
      </c>
      <c r="AU306" s="150" t="s">
        <v>82</v>
      </c>
      <c r="AY306" s="142" t="s">
        <v>181</v>
      </c>
      <c r="BK306" s="151">
        <f>SUM(BK307:BK357)</f>
        <v>0</v>
      </c>
    </row>
    <row r="307" spans="1:65" s="2" customFormat="1" ht="33" customHeight="1">
      <c r="A307" s="34"/>
      <c r="B307" s="154"/>
      <c r="C307" s="155" t="s">
        <v>473</v>
      </c>
      <c r="D307" s="155" t="s">
        <v>183</v>
      </c>
      <c r="E307" s="156" t="s">
        <v>474</v>
      </c>
      <c r="F307" s="157" t="s">
        <v>475</v>
      </c>
      <c r="G307" s="158" t="s">
        <v>234</v>
      </c>
      <c r="H307" s="159">
        <v>11</v>
      </c>
      <c r="I307" s="160"/>
      <c r="J307" s="161">
        <f>ROUND(I307*H307,2)</f>
        <v>0</v>
      </c>
      <c r="K307" s="157" t="s">
        <v>187</v>
      </c>
      <c r="L307" s="35"/>
      <c r="M307" s="162" t="s">
        <v>3</v>
      </c>
      <c r="N307" s="163" t="s">
        <v>45</v>
      </c>
      <c r="O307" s="55"/>
      <c r="P307" s="164">
        <f>O307*H307</f>
        <v>0</v>
      </c>
      <c r="Q307" s="164">
        <v>3.6000000000000002E-4</v>
      </c>
      <c r="R307" s="164">
        <f>Q307*H307</f>
        <v>3.96E-3</v>
      </c>
      <c r="S307" s="164">
        <v>0</v>
      </c>
      <c r="T307" s="16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66" t="s">
        <v>285</v>
      </c>
      <c r="AT307" s="166" t="s">
        <v>183</v>
      </c>
      <c r="AU307" s="166" t="s">
        <v>84</v>
      </c>
      <c r="AY307" s="19" t="s">
        <v>181</v>
      </c>
      <c r="BE307" s="167">
        <f>IF(N307="základní",J307,0)</f>
        <v>0</v>
      </c>
      <c r="BF307" s="167">
        <f>IF(N307="snížená",J307,0)</f>
        <v>0</v>
      </c>
      <c r="BG307" s="167">
        <f>IF(N307="zákl. přenesená",J307,0)</f>
        <v>0</v>
      </c>
      <c r="BH307" s="167">
        <f>IF(N307="sníž. přenesená",J307,0)</f>
        <v>0</v>
      </c>
      <c r="BI307" s="167">
        <f>IF(N307="nulová",J307,0)</f>
        <v>0</v>
      </c>
      <c r="BJ307" s="19" t="s">
        <v>82</v>
      </c>
      <c r="BK307" s="167">
        <f>ROUND(I307*H307,2)</f>
        <v>0</v>
      </c>
      <c r="BL307" s="19" t="s">
        <v>285</v>
      </c>
      <c r="BM307" s="166" t="s">
        <v>476</v>
      </c>
    </row>
    <row r="308" spans="1:65" s="15" customFormat="1">
      <c r="B308" s="185"/>
      <c r="D308" s="169" t="s">
        <v>190</v>
      </c>
      <c r="E308" s="186" t="s">
        <v>3</v>
      </c>
      <c r="F308" s="187" t="s">
        <v>270</v>
      </c>
      <c r="H308" s="186" t="s">
        <v>3</v>
      </c>
      <c r="I308" s="188"/>
      <c r="L308" s="185"/>
      <c r="M308" s="189"/>
      <c r="N308" s="190"/>
      <c r="O308" s="190"/>
      <c r="P308" s="190"/>
      <c r="Q308" s="190"/>
      <c r="R308" s="190"/>
      <c r="S308" s="190"/>
      <c r="T308" s="191"/>
      <c r="AT308" s="186" t="s">
        <v>190</v>
      </c>
      <c r="AU308" s="186" t="s">
        <v>84</v>
      </c>
      <c r="AV308" s="15" t="s">
        <v>82</v>
      </c>
      <c r="AW308" s="15" t="s">
        <v>35</v>
      </c>
      <c r="AX308" s="15" t="s">
        <v>74</v>
      </c>
      <c r="AY308" s="186" t="s">
        <v>181</v>
      </c>
    </row>
    <row r="309" spans="1:65" s="13" customFormat="1">
      <c r="B309" s="168"/>
      <c r="D309" s="169" t="s">
        <v>190</v>
      </c>
      <c r="E309" s="170" t="s">
        <v>3</v>
      </c>
      <c r="F309" s="171" t="s">
        <v>477</v>
      </c>
      <c r="H309" s="172">
        <v>5.5</v>
      </c>
      <c r="I309" s="173"/>
      <c r="L309" s="168"/>
      <c r="M309" s="174"/>
      <c r="N309" s="175"/>
      <c r="O309" s="175"/>
      <c r="P309" s="175"/>
      <c r="Q309" s="175"/>
      <c r="R309" s="175"/>
      <c r="S309" s="175"/>
      <c r="T309" s="176"/>
      <c r="AT309" s="170" t="s">
        <v>190</v>
      </c>
      <c r="AU309" s="170" t="s">
        <v>84</v>
      </c>
      <c r="AV309" s="13" t="s">
        <v>84</v>
      </c>
      <c r="AW309" s="13" t="s">
        <v>35</v>
      </c>
      <c r="AX309" s="13" t="s">
        <v>74</v>
      </c>
      <c r="AY309" s="170" t="s">
        <v>181</v>
      </c>
    </row>
    <row r="310" spans="1:65" s="15" customFormat="1">
      <c r="B310" s="185"/>
      <c r="D310" s="169" t="s">
        <v>190</v>
      </c>
      <c r="E310" s="186" t="s">
        <v>3</v>
      </c>
      <c r="F310" s="187" t="s">
        <v>478</v>
      </c>
      <c r="H310" s="186" t="s">
        <v>3</v>
      </c>
      <c r="I310" s="188"/>
      <c r="L310" s="185"/>
      <c r="M310" s="189"/>
      <c r="N310" s="190"/>
      <c r="O310" s="190"/>
      <c r="P310" s="190"/>
      <c r="Q310" s="190"/>
      <c r="R310" s="190"/>
      <c r="S310" s="190"/>
      <c r="T310" s="191"/>
      <c r="AT310" s="186" t="s">
        <v>190</v>
      </c>
      <c r="AU310" s="186" t="s">
        <v>84</v>
      </c>
      <c r="AV310" s="15" t="s">
        <v>82</v>
      </c>
      <c r="AW310" s="15" t="s">
        <v>35</v>
      </c>
      <c r="AX310" s="15" t="s">
        <v>74</v>
      </c>
      <c r="AY310" s="186" t="s">
        <v>181</v>
      </c>
    </row>
    <row r="311" spans="1:65" s="13" customFormat="1">
      <c r="B311" s="168"/>
      <c r="D311" s="169" t="s">
        <v>190</v>
      </c>
      <c r="E311" s="170" t="s">
        <v>3</v>
      </c>
      <c r="F311" s="171" t="s">
        <v>477</v>
      </c>
      <c r="H311" s="172">
        <v>5.5</v>
      </c>
      <c r="I311" s="173"/>
      <c r="L311" s="168"/>
      <c r="M311" s="174"/>
      <c r="N311" s="175"/>
      <c r="O311" s="175"/>
      <c r="P311" s="175"/>
      <c r="Q311" s="175"/>
      <c r="R311" s="175"/>
      <c r="S311" s="175"/>
      <c r="T311" s="176"/>
      <c r="AT311" s="170" t="s">
        <v>190</v>
      </c>
      <c r="AU311" s="170" t="s">
        <v>84</v>
      </c>
      <c r="AV311" s="13" t="s">
        <v>84</v>
      </c>
      <c r="AW311" s="13" t="s">
        <v>35</v>
      </c>
      <c r="AX311" s="13" t="s">
        <v>74</v>
      </c>
      <c r="AY311" s="170" t="s">
        <v>181</v>
      </c>
    </row>
    <row r="312" spans="1:65" s="14" customFormat="1">
      <c r="B312" s="177"/>
      <c r="D312" s="169" t="s">
        <v>190</v>
      </c>
      <c r="E312" s="178" t="s">
        <v>3</v>
      </c>
      <c r="F312" s="179" t="s">
        <v>193</v>
      </c>
      <c r="H312" s="180">
        <v>11</v>
      </c>
      <c r="I312" s="181"/>
      <c r="L312" s="177"/>
      <c r="M312" s="182"/>
      <c r="N312" s="183"/>
      <c r="O312" s="183"/>
      <c r="P312" s="183"/>
      <c r="Q312" s="183"/>
      <c r="R312" s="183"/>
      <c r="S312" s="183"/>
      <c r="T312" s="184"/>
      <c r="AT312" s="178" t="s">
        <v>190</v>
      </c>
      <c r="AU312" s="178" t="s">
        <v>84</v>
      </c>
      <c r="AV312" s="14" t="s">
        <v>188</v>
      </c>
      <c r="AW312" s="14" t="s">
        <v>35</v>
      </c>
      <c r="AX312" s="14" t="s">
        <v>82</v>
      </c>
      <c r="AY312" s="178" t="s">
        <v>181</v>
      </c>
    </row>
    <row r="313" spans="1:65" s="2" customFormat="1" ht="44.25" customHeight="1">
      <c r="A313" s="34"/>
      <c r="B313" s="154"/>
      <c r="C313" s="155" t="s">
        <v>479</v>
      </c>
      <c r="D313" s="155" t="s">
        <v>183</v>
      </c>
      <c r="E313" s="156" t="s">
        <v>480</v>
      </c>
      <c r="F313" s="157" t="s">
        <v>481</v>
      </c>
      <c r="G313" s="158" t="s">
        <v>216</v>
      </c>
      <c r="H313" s="159">
        <v>24.353000000000002</v>
      </c>
      <c r="I313" s="160"/>
      <c r="J313" s="161">
        <f>ROUND(I313*H313,2)</f>
        <v>0</v>
      </c>
      <c r="K313" s="157" t="s">
        <v>187</v>
      </c>
      <c r="L313" s="35"/>
      <c r="M313" s="162" t="s">
        <v>3</v>
      </c>
      <c r="N313" s="163" t="s">
        <v>45</v>
      </c>
      <c r="O313" s="55"/>
      <c r="P313" s="164">
        <f>O313*H313</f>
        <v>0</v>
      </c>
      <c r="Q313" s="164">
        <v>2.4649999999999998E-2</v>
      </c>
      <c r="R313" s="164">
        <f>Q313*H313</f>
        <v>0.60030145000000001</v>
      </c>
      <c r="S313" s="164">
        <v>0</v>
      </c>
      <c r="T313" s="16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66" t="s">
        <v>285</v>
      </c>
      <c r="AT313" s="166" t="s">
        <v>183</v>
      </c>
      <c r="AU313" s="166" t="s">
        <v>84</v>
      </c>
      <c r="AY313" s="19" t="s">
        <v>181</v>
      </c>
      <c r="BE313" s="167">
        <f>IF(N313="základní",J313,0)</f>
        <v>0</v>
      </c>
      <c r="BF313" s="167">
        <f>IF(N313="snížená",J313,0)</f>
        <v>0</v>
      </c>
      <c r="BG313" s="167">
        <f>IF(N313="zákl. přenesená",J313,0)</f>
        <v>0</v>
      </c>
      <c r="BH313" s="167">
        <f>IF(N313="sníž. přenesená",J313,0)</f>
        <v>0</v>
      </c>
      <c r="BI313" s="167">
        <f>IF(N313="nulová",J313,0)</f>
        <v>0</v>
      </c>
      <c r="BJ313" s="19" t="s">
        <v>82</v>
      </c>
      <c r="BK313" s="167">
        <f>ROUND(I313*H313,2)</f>
        <v>0</v>
      </c>
      <c r="BL313" s="19" t="s">
        <v>285</v>
      </c>
      <c r="BM313" s="166" t="s">
        <v>482</v>
      </c>
    </row>
    <row r="314" spans="1:65" s="15" customFormat="1">
      <c r="B314" s="185"/>
      <c r="D314" s="169" t="s">
        <v>190</v>
      </c>
      <c r="E314" s="186" t="s">
        <v>3</v>
      </c>
      <c r="F314" s="187" t="s">
        <v>270</v>
      </c>
      <c r="H314" s="186" t="s">
        <v>3</v>
      </c>
      <c r="I314" s="188"/>
      <c r="L314" s="185"/>
      <c r="M314" s="189"/>
      <c r="N314" s="190"/>
      <c r="O314" s="190"/>
      <c r="P314" s="190"/>
      <c r="Q314" s="190"/>
      <c r="R314" s="190"/>
      <c r="S314" s="190"/>
      <c r="T314" s="191"/>
      <c r="AT314" s="186" t="s">
        <v>190</v>
      </c>
      <c r="AU314" s="186" t="s">
        <v>84</v>
      </c>
      <c r="AV314" s="15" t="s">
        <v>82</v>
      </c>
      <c r="AW314" s="15" t="s">
        <v>35</v>
      </c>
      <c r="AX314" s="15" t="s">
        <v>74</v>
      </c>
      <c r="AY314" s="186" t="s">
        <v>181</v>
      </c>
    </row>
    <row r="315" spans="1:65" s="13" customFormat="1">
      <c r="B315" s="168"/>
      <c r="D315" s="169" t="s">
        <v>190</v>
      </c>
      <c r="E315" s="170" t="s">
        <v>3</v>
      </c>
      <c r="F315" s="171" t="s">
        <v>483</v>
      </c>
      <c r="H315" s="172">
        <v>16.43</v>
      </c>
      <c r="I315" s="173"/>
      <c r="L315" s="168"/>
      <c r="M315" s="174"/>
      <c r="N315" s="175"/>
      <c r="O315" s="175"/>
      <c r="P315" s="175"/>
      <c r="Q315" s="175"/>
      <c r="R315" s="175"/>
      <c r="S315" s="175"/>
      <c r="T315" s="176"/>
      <c r="AT315" s="170" t="s">
        <v>190</v>
      </c>
      <c r="AU315" s="170" t="s">
        <v>84</v>
      </c>
      <c r="AV315" s="13" t="s">
        <v>84</v>
      </c>
      <c r="AW315" s="13" t="s">
        <v>35</v>
      </c>
      <c r="AX315" s="13" t="s">
        <v>74</v>
      </c>
      <c r="AY315" s="170" t="s">
        <v>181</v>
      </c>
    </row>
    <row r="316" spans="1:65" s="15" customFormat="1">
      <c r="B316" s="185"/>
      <c r="D316" s="169" t="s">
        <v>190</v>
      </c>
      <c r="E316" s="186" t="s">
        <v>3</v>
      </c>
      <c r="F316" s="187" t="s">
        <v>478</v>
      </c>
      <c r="H316" s="186" t="s">
        <v>3</v>
      </c>
      <c r="I316" s="188"/>
      <c r="L316" s="185"/>
      <c r="M316" s="189"/>
      <c r="N316" s="190"/>
      <c r="O316" s="190"/>
      <c r="P316" s="190"/>
      <c r="Q316" s="190"/>
      <c r="R316" s="190"/>
      <c r="S316" s="190"/>
      <c r="T316" s="191"/>
      <c r="AT316" s="186" t="s">
        <v>190</v>
      </c>
      <c r="AU316" s="186" t="s">
        <v>84</v>
      </c>
      <c r="AV316" s="15" t="s">
        <v>82</v>
      </c>
      <c r="AW316" s="15" t="s">
        <v>35</v>
      </c>
      <c r="AX316" s="15" t="s">
        <v>74</v>
      </c>
      <c r="AY316" s="186" t="s">
        <v>181</v>
      </c>
    </row>
    <row r="317" spans="1:65" s="13" customFormat="1">
      <c r="B317" s="168"/>
      <c r="D317" s="169" t="s">
        <v>190</v>
      </c>
      <c r="E317" s="170" t="s">
        <v>3</v>
      </c>
      <c r="F317" s="171" t="s">
        <v>484</v>
      </c>
      <c r="H317" s="172">
        <v>7.923</v>
      </c>
      <c r="I317" s="173"/>
      <c r="L317" s="168"/>
      <c r="M317" s="174"/>
      <c r="N317" s="175"/>
      <c r="O317" s="175"/>
      <c r="P317" s="175"/>
      <c r="Q317" s="175"/>
      <c r="R317" s="175"/>
      <c r="S317" s="175"/>
      <c r="T317" s="176"/>
      <c r="AT317" s="170" t="s">
        <v>190</v>
      </c>
      <c r="AU317" s="170" t="s">
        <v>84</v>
      </c>
      <c r="AV317" s="13" t="s">
        <v>84</v>
      </c>
      <c r="AW317" s="13" t="s">
        <v>35</v>
      </c>
      <c r="AX317" s="13" t="s">
        <v>74</v>
      </c>
      <c r="AY317" s="170" t="s">
        <v>181</v>
      </c>
    </row>
    <row r="318" spans="1:65" s="14" customFormat="1">
      <c r="B318" s="177"/>
      <c r="D318" s="169" t="s">
        <v>190</v>
      </c>
      <c r="E318" s="178" t="s">
        <v>3</v>
      </c>
      <c r="F318" s="179" t="s">
        <v>193</v>
      </c>
      <c r="H318" s="180">
        <v>24.353000000000002</v>
      </c>
      <c r="I318" s="181"/>
      <c r="L318" s="177"/>
      <c r="M318" s="182"/>
      <c r="N318" s="183"/>
      <c r="O318" s="183"/>
      <c r="P318" s="183"/>
      <c r="Q318" s="183"/>
      <c r="R318" s="183"/>
      <c r="S318" s="183"/>
      <c r="T318" s="184"/>
      <c r="AT318" s="178" t="s">
        <v>190</v>
      </c>
      <c r="AU318" s="178" t="s">
        <v>84</v>
      </c>
      <c r="AV318" s="14" t="s">
        <v>188</v>
      </c>
      <c r="AW318" s="14" t="s">
        <v>35</v>
      </c>
      <c r="AX318" s="14" t="s">
        <v>82</v>
      </c>
      <c r="AY318" s="178" t="s">
        <v>181</v>
      </c>
    </row>
    <row r="319" spans="1:65" s="2" customFormat="1" ht="33" customHeight="1">
      <c r="A319" s="34"/>
      <c r="B319" s="154"/>
      <c r="C319" s="155" t="s">
        <v>485</v>
      </c>
      <c r="D319" s="155" t="s">
        <v>183</v>
      </c>
      <c r="E319" s="156" t="s">
        <v>486</v>
      </c>
      <c r="F319" s="157" t="s">
        <v>487</v>
      </c>
      <c r="G319" s="158" t="s">
        <v>234</v>
      </c>
      <c r="H319" s="159">
        <v>11</v>
      </c>
      <c r="I319" s="160"/>
      <c r="J319" s="161">
        <f>ROUND(I319*H319,2)</f>
        <v>0</v>
      </c>
      <c r="K319" s="157" t="s">
        <v>187</v>
      </c>
      <c r="L319" s="35"/>
      <c r="M319" s="162" t="s">
        <v>3</v>
      </c>
      <c r="N319" s="163" t="s">
        <v>45</v>
      </c>
      <c r="O319" s="55"/>
      <c r="P319" s="164">
        <f>O319*H319</f>
        <v>0</v>
      </c>
      <c r="Q319" s="164">
        <v>9.1E-4</v>
      </c>
      <c r="R319" s="164">
        <f>Q319*H319</f>
        <v>1.001E-2</v>
      </c>
      <c r="S319" s="164">
        <v>0</v>
      </c>
      <c r="T319" s="16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66" t="s">
        <v>285</v>
      </c>
      <c r="AT319" s="166" t="s">
        <v>183</v>
      </c>
      <c r="AU319" s="166" t="s">
        <v>84</v>
      </c>
      <c r="AY319" s="19" t="s">
        <v>181</v>
      </c>
      <c r="BE319" s="167">
        <f>IF(N319="základní",J319,0)</f>
        <v>0</v>
      </c>
      <c r="BF319" s="167">
        <f>IF(N319="snížená",J319,0)</f>
        <v>0</v>
      </c>
      <c r="BG319" s="167">
        <f>IF(N319="zákl. přenesená",J319,0)</f>
        <v>0</v>
      </c>
      <c r="BH319" s="167">
        <f>IF(N319="sníž. přenesená",J319,0)</f>
        <v>0</v>
      </c>
      <c r="BI319" s="167">
        <f>IF(N319="nulová",J319,0)</f>
        <v>0</v>
      </c>
      <c r="BJ319" s="19" t="s">
        <v>82</v>
      </c>
      <c r="BK319" s="167">
        <f>ROUND(I319*H319,2)</f>
        <v>0</v>
      </c>
      <c r="BL319" s="19" t="s">
        <v>285</v>
      </c>
      <c r="BM319" s="166" t="s">
        <v>488</v>
      </c>
    </row>
    <row r="320" spans="1:65" s="15" customFormat="1">
      <c r="B320" s="185"/>
      <c r="D320" s="169" t="s">
        <v>190</v>
      </c>
      <c r="E320" s="186" t="s">
        <v>3</v>
      </c>
      <c r="F320" s="187" t="s">
        <v>270</v>
      </c>
      <c r="H320" s="186" t="s">
        <v>3</v>
      </c>
      <c r="I320" s="188"/>
      <c r="L320" s="185"/>
      <c r="M320" s="189"/>
      <c r="N320" s="190"/>
      <c r="O320" s="190"/>
      <c r="P320" s="190"/>
      <c r="Q320" s="190"/>
      <c r="R320" s="190"/>
      <c r="S320" s="190"/>
      <c r="T320" s="191"/>
      <c r="AT320" s="186" t="s">
        <v>190</v>
      </c>
      <c r="AU320" s="186" t="s">
        <v>84</v>
      </c>
      <c r="AV320" s="15" t="s">
        <v>82</v>
      </c>
      <c r="AW320" s="15" t="s">
        <v>35</v>
      </c>
      <c r="AX320" s="15" t="s">
        <v>74</v>
      </c>
      <c r="AY320" s="186" t="s">
        <v>181</v>
      </c>
    </row>
    <row r="321" spans="1:65" s="13" customFormat="1">
      <c r="B321" s="168"/>
      <c r="D321" s="169" t="s">
        <v>190</v>
      </c>
      <c r="E321" s="170" t="s">
        <v>3</v>
      </c>
      <c r="F321" s="171" t="s">
        <v>477</v>
      </c>
      <c r="H321" s="172">
        <v>5.5</v>
      </c>
      <c r="I321" s="173"/>
      <c r="L321" s="168"/>
      <c r="M321" s="174"/>
      <c r="N321" s="175"/>
      <c r="O321" s="175"/>
      <c r="P321" s="175"/>
      <c r="Q321" s="175"/>
      <c r="R321" s="175"/>
      <c r="S321" s="175"/>
      <c r="T321" s="176"/>
      <c r="AT321" s="170" t="s">
        <v>190</v>
      </c>
      <c r="AU321" s="170" t="s">
        <v>84</v>
      </c>
      <c r="AV321" s="13" t="s">
        <v>84</v>
      </c>
      <c r="AW321" s="13" t="s">
        <v>35</v>
      </c>
      <c r="AX321" s="13" t="s">
        <v>74</v>
      </c>
      <c r="AY321" s="170" t="s">
        <v>181</v>
      </c>
    </row>
    <row r="322" spans="1:65" s="15" customFormat="1">
      <c r="B322" s="185"/>
      <c r="D322" s="169" t="s">
        <v>190</v>
      </c>
      <c r="E322" s="186" t="s">
        <v>3</v>
      </c>
      <c r="F322" s="187" t="s">
        <v>478</v>
      </c>
      <c r="H322" s="186" t="s">
        <v>3</v>
      </c>
      <c r="I322" s="188"/>
      <c r="L322" s="185"/>
      <c r="M322" s="189"/>
      <c r="N322" s="190"/>
      <c r="O322" s="190"/>
      <c r="P322" s="190"/>
      <c r="Q322" s="190"/>
      <c r="R322" s="190"/>
      <c r="S322" s="190"/>
      <c r="T322" s="191"/>
      <c r="AT322" s="186" t="s">
        <v>190</v>
      </c>
      <c r="AU322" s="186" t="s">
        <v>84</v>
      </c>
      <c r="AV322" s="15" t="s">
        <v>82</v>
      </c>
      <c r="AW322" s="15" t="s">
        <v>35</v>
      </c>
      <c r="AX322" s="15" t="s">
        <v>74</v>
      </c>
      <c r="AY322" s="186" t="s">
        <v>181</v>
      </c>
    </row>
    <row r="323" spans="1:65" s="13" customFormat="1">
      <c r="B323" s="168"/>
      <c r="D323" s="169" t="s">
        <v>190</v>
      </c>
      <c r="E323" s="170" t="s">
        <v>3</v>
      </c>
      <c r="F323" s="171" t="s">
        <v>477</v>
      </c>
      <c r="H323" s="172">
        <v>5.5</v>
      </c>
      <c r="I323" s="173"/>
      <c r="L323" s="168"/>
      <c r="M323" s="174"/>
      <c r="N323" s="175"/>
      <c r="O323" s="175"/>
      <c r="P323" s="175"/>
      <c r="Q323" s="175"/>
      <c r="R323" s="175"/>
      <c r="S323" s="175"/>
      <c r="T323" s="176"/>
      <c r="AT323" s="170" t="s">
        <v>190</v>
      </c>
      <c r="AU323" s="170" t="s">
        <v>84</v>
      </c>
      <c r="AV323" s="13" t="s">
        <v>84</v>
      </c>
      <c r="AW323" s="13" t="s">
        <v>35</v>
      </c>
      <c r="AX323" s="13" t="s">
        <v>74</v>
      </c>
      <c r="AY323" s="170" t="s">
        <v>181</v>
      </c>
    </row>
    <row r="324" spans="1:65" s="14" customFormat="1">
      <c r="B324" s="177"/>
      <c r="D324" s="169" t="s">
        <v>190</v>
      </c>
      <c r="E324" s="178" t="s">
        <v>3</v>
      </c>
      <c r="F324" s="179" t="s">
        <v>193</v>
      </c>
      <c r="H324" s="180">
        <v>11</v>
      </c>
      <c r="I324" s="181"/>
      <c r="L324" s="177"/>
      <c r="M324" s="182"/>
      <c r="N324" s="183"/>
      <c r="O324" s="183"/>
      <c r="P324" s="183"/>
      <c r="Q324" s="183"/>
      <c r="R324" s="183"/>
      <c r="S324" s="183"/>
      <c r="T324" s="184"/>
      <c r="AT324" s="178" t="s">
        <v>190</v>
      </c>
      <c r="AU324" s="178" t="s">
        <v>84</v>
      </c>
      <c r="AV324" s="14" t="s">
        <v>188</v>
      </c>
      <c r="AW324" s="14" t="s">
        <v>35</v>
      </c>
      <c r="AX324" s="14" t="s">
        <v>82</v>
      </c>
      <c r="AY324" s="178" t="s">
        <v>181</v>
      </c>
    </row>
    <row r="325" spans="1:65" s="2" customFormat="1" ht="33" customHeight="1">
      <c r="A325" s="34"/>
      <c r="B325" s="154"/>
      <c r="C325" s="155" t="s">
        <v>489</v>
      </c>
      <c r="D325" s="155" t="s">
        <v>183</v>
      </c>
      <c r="E325" s="156" t="s">
        <v>490</v>
      </c>
      <c r="F325" s="157" t="s">
        <v>491</v>
      </c>
      <c r="G325" s="158" t="s">
        <v>216</v>
      </c>
      <c r="H325" s="159">
        <v>12.26</v>
      </c>
      <c r="I325" s="160"/>
      <c r="J325" s="161">
        <f>ROUND(I325*H325,2)</f>
        <v>0</v>
      </c>
      <c r="K325" s="157" t="s">
        <v>187</v>
      </c>
      <c r="L325" s="35"/>
      <c r="M325" s="162" t="s">
        <v>3</v>
      </c>
      <c r="N325" s="163" t="s">
        <v>45</v>
      </c>
      <c r="O325" s="55"/>
      <c r="P325" s="164">
        <f>O325*H325</f>
        <v>0</v>
      </c>
      <c r="Q325" s="164">
        <v>1E-4</v>
      </c>
      <c r="R325" s="164">
        <f>Q325*H325</f>
        <v>1.2260000000000001E-3</v>
      </c>
      <c r="S325" s="164">
        <v>0</v>
      </c>
      <c r="T325" s="165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66" t="s">
        <v>285</v>
      </c>
      <c r="AT325" s="166" t="s">
        <v>183</v>
      </c>
      <c r="AU325" s="166" t="s">
        <v>84</v>
      </c>
      <c r="AY325" s="19" t="s">
        <v>181</v>
      </c>
      <c r="BE325" s="167">
        <f>IF(N325="základní",J325,0)</f>
        <v>0</v>
      </c>
      <c r="BF325" s="167">
        <f>IF(N325="snížená",J325,0)</f>
        <v>0</v>
      </c>
      <c r="BG325" s="167">
        <f>IF(N325="zákl. přenesená",J325,0)</f>
        <v>0</v>
      </c>
      <c r="BH325" s="167">
        <f>IF(N325="sníž. přenesená",J325,0)</f>
        <v>0</v>
      </c>
      <c r="BI325" s="167">
        <f>IF(N325="nulová",J325,0)</f>
        <v>0</v>
      </c>
      <c r="BJ325" s="19" t="s">
        <v>82</v>
      </c>
      <c r="BK325" s="167">
        <f>ROUND(I325*H325,2)</f>
        <v>0</v>
      </c>
      <c r="BL325" s="19" t="s">
        <v>285</v>
      </c>
      <c r="BM325" s="166" t="s">
        <v>492</v>
      </c>
    </row>
    <row r="326" spans="1:65" s="15" customFormat="1">
      <c r="B326" s="185"/>
      <c r="D326" s="169" t="s">
        <v>190</v>
      </c>
      <c r="E326" s="186" t="s">
        <v>3</v>
      </c>
      <c r="F326" s="187" t="s">
        <v>270</v>
      </c>
      <c r="H326" s="186" t="s">
        <v>3</v>
      </c>
      <c r="I326" s="188"/>
      <c r="L326" s="185"/>
      <c r="M326" s="189"/>
      <c r="N326" s="190"/>
      <c r="O326" s="190"/>
      <c r="P326" s="190"/>
      <c r="Q326" s="190"/>
      <c r="R326" s="190"/>
      <c r="S326" s="190"/>
      <c r="T326" s="191"/>
      <c r="AT326" s="186" t="s">
        <v>190</v>
      </c>
      <c r="AU326" s="186" t="s">
        <v>84</v>
      </c>
      <c r="AV326" s="15" t="s">
        <v>82</v>
      </c>
      <c r="AW326" s="15" t="s">
        <v>35</v>
      </c>
      <c r="AX326" s="15" t="s">
        <v>74</v>
      </c>
      <c r="AY326" s="186" t="s">
        <v>181</v>
      </c>
    </row>
    <row r="327" spans="1:65" s="13" customFormat="1">
      <c r="B327" s="168"/>
      <c r="D327" s="169" t="s">
        <v>190</v>
      </c>
      <c r="E327" s="170" t="s">
        <v>3</v>
      </c>
      <c r="F327" s="171" t="s">
        <v>493</v>
      </c>
      <c r="H327" s="172">
        <v>10.835000000000001</v>
      </c>
      <c r="I327" s="173"/>
      <c r="L327" s="168"/>
      <c r="M327" s="174"/>
      <c r="N327" s="175"/>
      <c r="O327" s="175"/>
      <c r="P327" s="175"/>
      <c r="Q327" s="175"/>
      <c r="R327" s="175"/>
      <c r="S327" s="175"/>
      <c r="T327" s="176"/>
      <c r="AT327" s="170" t="s">
        <v>190</v>
      </c>
      <c r="AU327" s="170" t="s">
        <v>84</v>
      </c>
      <c r="AV327" s="13" t="s">
        <v>84</v>
      </c>
      <c r="AW327" s="13" t="s">
        <v>35</v>
      </c>
      <c r="AX327" s="13" t="s">
        <v>74</v>
      </c>
      <c r="AY327" s="170" t="s">
        <v>181</v>
      </c>
    </row>
    <row r="328" spans="1:65" s="15" customFormat="1">
      <c r="B328" s="185"/>
      <c r="D328" s="169" t="s">
        <v>190</v>
      </c>
      <c r="E328" s="186" t="s">
        <v>3</v>
      </c>
      <c r="F328" s="187" t="s">
        <v>478</v>
      </c>
      <c r="H328" s="186" t="s">
        <v>3</v>
      </c>
      <c r="I328" s="188"/>
      <c r="L328" s="185"/>
      <c r="M328" s="189"/>
      <c r="N328" s="190"/>
      <c r="O328" s="190"/>
      <c r="P328" s="190"/>
      <c r="Q328" s="190"/>
      <c r="R328" s="190"/>
      <c r="S328" s="190"/>
      <c r="T328" s="191"/>
      <c r="AT328" s="186" t="s">
        <v>190</v>
      </c>
      <c r="AU328" s="186" t="s">
        <v>84</v>
      </c>
      <c r="AV328" s="15" t="s">
        <v>82</v>
      </c>
      <c r="AW328" s="15" t="s">
        <v>35</v>
      </c>
      <c r="AX328" s="15" t="s">
        <v>74</v>
      </c>
      <c r="AY328" s="186" t="s">
        <v>181</v>
      </c>
    </row>
    <row r="329" spans="1:65" s="13" customFormat="1">
      <c r="B329" s="168"/>
      <c r="D329" s="169" t="s">
        <v>190</v>
      </c>
      <c r="E329" s="170" t="s">
        <v>3</v>
      </c>
      <c r="F329" s="171" t="s">
        <v>494</v>
      </c>
      <c r="H329" s="172">
        <v>1.425</v>
      </c>
      <c r="I329" s="173"/>
      <c r="L329" s="168"/>
      <c r="M329" s="174"/>
      <c r="N329" s="175"/>
      <c r="O329" s="175"/>
      <c r="P329" s="175"/>
      <c r="Q329" s="175"/>
      <c r="R329" s="175"/>
      <c r="S329" s="175"/>
      <c r="T329" s="176"/>
      <c r="AT329" s="170" t="s">
        <v>190</v>
      </c>
      <c r="AU329" s="170" t="s">
        <v>84</v>
      </c>
      <c r="AV329" s="13" t="s">
        <v>84</v>
      </c>
      <c r="AW329" s="13" t="s">
        <v>35</v>
      </c>
      <c r="AX329" s="13" t="s">
        <v>74</v>
      </c>
      <c r="AY329" s="170" t="s">
        <v>181</v>
      </c>
    </row>
    <row r="330" spans="1:65" s="16" customFormat="1">
      <c r="B330" s="192"/>
      <c r="D330" s="169" t="s">
        <v>190</v>
      </c>
      <c r="E330" s="193" t="s">
        <v>137</v>
      </c>
      <c r="F330" s="194" t="s">
        <v>266</v>
      </c>
      <c r="H330" s="195">
        <v>12.26</v>
      </c>
      <c r="I330" s="196"/>
      <c r="L330" s="192"/>
      <c r="M330" s="197"/>
      <c r="N330" s="198"/>
      <c r="O330" s="198"/>
      <c r="P330" s="198"/>
      <c r="Q330" s="198"/>
      <c r="R330" s="198"/>
      <c r="S330" s="198"/>
      <c r="T330" s="199"/>
      <c r="AT330" s="193" t="s">
        <v>190</v>
      </c>
      <c r="AU330" s="193" t="s">
        <v>84</v>
      </c>
      <c r="AV330" s="16" t="s">
        <v>124</v>
      </c>
      <c r="AW330" s="16" t="s">
        <v>35</v>
      </c>
      <c r="AX330" s="16" t="s">
        <v>74</v>
      </c>
      <c r="AY330" s="193" t="s">
        <v>181</v>
      </c>
    </row>
    <row r="331" spans="1:65" s="14" customFormat="1">
      <c r="B331" s="177"/>
      <c r="D331" s="169" t="s">
        <v>190</v>
      </c>
      <c r="E331" s="178" t="s">
        <v>3</v>
      </c>
      <c r="F331" s="179" t="s">
        <v>193</v>
      </c>
      <c r="H331" s="180">
        <v>12.26</v>
      </c>
      <c r="I331" s="181"/>
      <c r="L331" s="177"/>
      <c r="M331" s="182"/>
      <c r="N331" s="183"/>
      <c r="O331" s="183"/>
      <c r="P331" s="183"/>
      <c r="Q331" s="183"/>
      <c r="R331" s="183"/>
      <c r="S331" s="183"/>
      <c r="T331" s="184"/>
      <c r="AT331" s="178" t="s">
        <v>190</v>
      </c>
      <c r="AU331" s="178" t="s">
        <v>84</v>
      </c>
      <c r="AV331" s="14" t="s">
        <v>188</v>
      </c>
      <c r="AW331" s="14" t="s">
        <v>35</v>
      </c>
      <c r="AX331" s="14" t="s">
        <v>82</v>
      </c>
      <c r="AY331" s="178" t="s">
        <v>181</v>
      </c>
    </row>
    <row r="332" spans="1:65" s="2" customFormat="1" ht="44.25" customHeight="1">
      <c r="A332" s="34"/>
      <c r="B332" s="154"/>
      <c r="C332" s="155" t="s">
        <v>495</v>
      </c>
      <c r="D332" s="155" t="s">
        <v>183</v>
      </c>
      <c r="E332" s="156" t="s">
        <v>496</v>
      </c>
      <c r="F332" s="157" t="s">
        <v>497</v>
      </c>
      <c r="G332" s="158" t="s">
        <v>216</v>
      </c>
      <c r="H332" s="159">
        <v>36.9</v>
      </c>
      <c r="I332" s="160"/>
      <c r="J332" s="161">
        <f>ROUND(I332*H332,2)</f>
        <v>0</v>
      </c>
      <c r="K332" s="157" t="s">
        <v>187</v>
      </c>
      <c r="L332" s="35"/>
      <c r="M332" s="162" t="s">
        <v>3</v>
      </c>
      <c r="N332" s="163" t="s">
        <v>45</v>
      </c>
      <c r="O332" s="55"/>
      <c r="P332" s="164">
        <f>O332*H332</f>
        <v>0</v>
      </c>
      <c r="Q332" s="164">
        <v>1.2200000000000001E-2</v>
      </c>
      <c r="R332" s="164">
        <f>Q332*H332</f>
        <v>0.45018000000000002</v>
      </c>
      <c r="S332" s="164">
        <v>0</v>
      </c>
      <c r="T332" s="16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66" t="s">
        <v>285</v>
      </c>
      <c r="AT332" s="166" t="s">
        <v>183</v>
      </c>
      <c r="AU332" s="166" t="s">
        <v>84</v>
      </c>
      <c r="AY332" s="19" t="s">
        <v>181</v>
      </c>
      <c r="BE332" s="167">
        <f>IF(N332="základní",J332,0)</f>
        <v>0</v>
      </c>
      <c r="BF332" s="167">
        <f>IF(N332="snížená",J332,0)</f>
        <v>0</v>
      </c>
      <c r="BG332" s="167">
        <f>IF(N332="zákl. přenesená",J332,0)</f>
        <v>0</v>
      </c>
      <c r="BH332" s="167">
        <f>IF(N332="sníž. přenesená",J332,0)</f>
        <v>0</v>
      </c>
      <c r="BI332" s="167">
        <f>IF(N332="nulová",J332,0)</f>
        <v>0</v>
      </c>
      <c r="BJ332" s="19" t="s">
        <v>82</v>
      </c>
      <c r="BK332" s="167">
        <f>ROUND(I332*H332,2)</f>
        <v>0</v>
      </c>
      <c r="BL332" s="19" t="s">
        <v>285</v>
      </c>
      <c r="BM332" s="166" t="s">
        <v>498</v>
      </c>
    </row>
    <row r="333" spans="1:65" s="13" customFormat="1">
      <c r="B333" s="168"/>
      <c r="D333" s="169" t="s">
        <v>190</v>
      </c>
      <c r="E333" s="170" t="s">
        <v>3</v>
      </c>
      <c r="F333" s="171" t="s">
        <v>328</v>
      </c>
      <c r="H333" s="172">
        <v>6.3</v>
      </c>
      <c r="I333" s="173"/>
      <c r="L333" s="168"/>
      <c r="M333" s="174"/>
      <c r="N333" s="175"/>
      <c r="O333" s="175"/>
      <c r="P333" s="175"/>
      <c r="Q333" s="175"/>
      <c r="R333" s="175"/>
      <c r="S333" s="175"/>
      <c r="T333" s="176"/>
      <c r="AT333" s="170" t="s">
        <v>190</v>
      </c>
      <c r="AU333" s="170" t="s">
        <v>84</v>
      </c>
      <c r="AV333" s="13" t="s">
        <v>84</v>
      </c>
      <c r="AW333" s="13" t="s">
        <v>35</v>
      </c>
      <c r="AX333" s="13" t="s">
        <v>74</v>
      </c>
      <c r="AY333" s="170" t="s">
        <v>181</v>
      </c>
    </row>
    <row r="334" spans="1:65" s="13" customFormat="1">
      <c r="B334" s="168"/>
      <c r="D334" s="169" t="s">
        <v>190</v>
      </c>
      <c r="E334" s="170" t="s">
        <v>3</v>
      </c>
      <c r="F334" s="171" t="s">
        <v>329</v>
      </c>
      <c r="H334" s="172">
        <v>9.6</v>
      </c>
      <c r="I334" s="173"/>
      <c r="L334" s="168"/>
      <c r="M334" s="174"/>
      <c r="N334" s="175"/>
      <c r="O334" s="175"/>
      <c r="P334" s="175"/>
      <c r="Q334" s="175"/>
      <c r="R334" s="175"/>
      <c r="S334" s="175"/>
      <c r="T334" s="176"/>
      <c r="AT334" s="170" t="s">
        <v>190</v>
      </c>
      <c r="AU334" s="170" t="s">
        <v>84</v>
      </c>
      <c r="AV334" s="13" t="s">
        <v>84</v>
      </c>
      <c r="AW334" s="13" t="s">
        <v>35</v>
      </c>
      <c r="AX334" s="13" t="s">
        <v>74</v>
      </c>
      <c r="AY334" s="170" t="s">
        <v>181</v>
      </c>
    </row>
    <row r="335" spans="1:65" s="13" customFormat="1">
      <c r="B335" s="168"/>
      <c r="D335" s="169" t="s">
        <v>190</v>
      </c>
      <c r="E335" s="170" t="s">
        <v>3</v>
      </c>
      <c r="F335" s="171" t="s">
        <v>330</v>
      </c>
      <c r="H335" s="172">
        <v>14</v>
      </c>
      <c r="I335" s="173"/>
      <c r="L335" s="168"/>
      <c r="M335" s="174"/>
      <c r="N335" s="175"/>
      <c r="O335" s="175"/>
      <c r="P335" s="175"/>
      <c r="Q335" s="175"/>
      <c r="R335" s="175"/>
      <c r="S335" s="175"/>
      <c r="T335" s="176"/>
      <c r="AT335" s="170" t="s">
        <v>190</v>
      </c>
      <c r="AU335" s="170" t="s">
        <v>84</v>
      </c>
      <c r="AV335" s="13" t="s">
        <v>84</v>
      </c>
      <c r="AW335" s="13" t="s">
        <v>35</v>
      </c>
      <c r="AX335" s="13" t="s">
        <v>74</v>
      </c>
      <c r="AY335" s="170" t="s">
        <v>181</v>
      </c>
    </row>
    <row r="336" spans="1:65" s="13" customFormat="1">
      <c r="B336" s="168"/>
      <c r="D336" s="169" t="s">
        <v>190</v>
      </c>
      <c r="E336" s="170" t="s">
        <v>3</v>
      </c>
      <c r="F336" s="171" t="s">
        <v>331</v>
      </c>
      <c r="H336" s="172">
        <v>1.9</v>
      </c>
      <c r="I336" s="173"/>
      <c r="L336" s="168"/>
      <c r="M336" s="174"/>
      <c r="N336" s="175"/>
      <c r="O336" s="175"/>
      <c r="P336" s="175"/>
      <c r="Q336" s="175"/>
      <c r="R336" s="175"/>
      <c r="S336" s="175"/>
      <c r="T336" s="176"/>
      <c r="AT336" s="170" t="s">
        <v>190</v>
      </c>
      <c r="AU336" s="170" t="s">
        <v>84</v>
      </c>
      <c r="AV336" s="13" t="s">
        <v>84</v>
      </c>
      <c r="AW336" s="13" t="s">
        <v>35</v>
      </c>
      <c r="AX336" s="13" t="s">
        <v>74</v>
      </c>
      <c r="AY336" s="170" t="s">
        <v>181</v>
      </c>
    </row>
    <row r="337" spans="1:65" s="13" customFormat="1">
      <c r="B337" s="168"/>
      <c r="D337" s="169" t="s">
        <v>190</v>
      </c>
      <c r="E337" s="170" t="s">
        <v>3</v>
      </c>
      <c r="F337" s="171" t="s">
        <v>332</v>
      </c>
      <c r="H337" s="172">
        <v>5.0999999999999996</v>
      </c>
      <c r="I337" s="173"/>
      <c r="L337" s="168"/>
      <c r="M337" s="174"/>
      <c r="N337" s="175"/>
      <c r="O337" s="175"/>
      <c r="P337" s="175"/>
      <c r="Q337" s="175"/>
      <c r="R337" s="175"/>
      <c r="S337" s="175"/>
      <c r="T337" s="176"/>
      <c r="AT337" s="170" t="s">
        <v>190</v>
      </c>
      <c r="AU337" s="170" t="s">
        <v>84</v>
      </c>
      <c r="AV337" s="13" t="s">
        <v>84</v>
      </c>
      <c r="AW337" s="13" t="s">
        <v>35</v>
      </c>
      <c r="AX337" s="13" t="s">
        <v>74</v>
      </c>
      <c r="AY337" s="170" t="s">
        <v>181</v>
      </c>
    </row>
    <row r="338" spans="1:65" s="16" customFormat="1">
      <c r="B338" s="192"/>
      <c r="D338" s="169" t="s">
        <v>190</v>
      </c>
      <c r="E338" s="193" t="s">
        <v>125</v>
      </c>
      <c r="F338" s="194" t="s">
        <v>266</v>
      </c>
      <c r="H338" s="195">
        <v>36.9</v>
      </c>
      <c r="I338" s="196"/>
      <c r="L338" s="192"/>
      <c r="M338" s="197"/>
      <c r="N338" s="198"/>
      <c r="O338" s="198"/>
      <c r="P338" s="198"/>
      <c r="Q338" s="198"/>
      <c r="R338" s="198"/>
      <c r="S338" s="198"/>
      <c r="T338" s="199"/>
      <c r="AT338" s="193" t="s">
        <v>190</v>
      </c>
      <c r="AU338" s="193" t="s">
        <v>84</v>
      </c>
      <c r="AV338" s="16" t="s">
        <v>124</v>
      </c>
      <c r="AW338" s="16" t="s">
        <v>35</v>
      </c>
      <c r="AX338" s="16" t="s">
        <v>74</v>
      </c>
      <c r="AY338" s="193" t="s">
        <v>181</v>
      </c>
    </row>
    <row r="339" spans="1:65" s="14" customFormat="1">
      <c r="B339" s="177"/>
      <c r="D339" s="169" t="s">
        <v>190</v>
      </c>
      <c r="E339" s="178" t="s">
        <v>3</v>
      </c>
      <c r="F339" s="179" t="s">
        <v>193</v>
      </c>
      <c r="H339" s="180">
        <v>36.9</v>
      </c>
      <c r="I339" s="181"/>
      <c r="L339" s="177"/>
      <c r="M339" s="182"/>
      <c r="N339" s="183"/>
      <c r="O339" s="183"/>
      <c r="P339" s="183"/>
      <c r="Q339" s="183"/>
      <c r="R339" s="183"/>
      <c r="S339" s="183"/>
      <c r="T339" s="184"/>
      <c r="AT339" s="178" t="s">
        <v>190</v>
      </c>
      <c r="AU339" s="178" t="s">
        <v>84</v>
      </c>
      <c r="AV339" s="14" t="s">
        <v>188</v>
      </c>
      <c r="AW339" s="14" t="s">
        <v>35</v>
      </c>
      <c r="AX339" s="14" t="s">
        <v>82</v>
      </c>
      <c r="AY339" s="178" t="s">
        <v>181</v>
      </c>
    </row>
    <row r="340" spans="1:65" s="2" customFormat="1" ht="33" customHeight="1">
      <c r="A340" s="34"/>
      <c r="B340" s="154"/>
      <c r="C340" s="155" t="s">
        <v>499</v>
      </c>
      <c r="D340" s="155" t="s">
        <v>183</v>
      </c>
      <c r="E340" s="156" t="s">
        <v>500</v>
      </c>
      <c r="F340" s="157" t="s">
        <v>501</v>
      </c>
      <c r="G340" s="158" t="s">
        <v>216</v>
      </c>
      <c r="H340" s="159">
        <v>36.9</v>
      </c>
      <c r="I340" s="160"/>
      <c r="J340" s="161">
        <f>ROUND(I340*H340,2)</f>
        <v>0</v>
      </c>
      <c r="K340" s="157" t="s">
        <v>187</v>
      </c>
      <c r="L340" s="35"/>
      <c r="M340" s="162" t="s">
        <v>3</v>
      </c>
      <c r="N340" s="163" t="s">
        <v>45</v>
      </c>
      <c r="O340" s="55"/>
      <c r="P340" s="164">
        <f>O340*H340</f>
        <v>0</v>
      </c>
      <c r="Q340" s="164">
        <v>1E-4</v>
      </c>
      <c r="R340" s="164">
        <f>Q340*H340</f>
        <v>3.6900000000000001E-3</v>
      </c>
      <c r="S340" s="164">
        <v>0</v>
      </c>
      <c r="T340" s="16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66" t="s">
        <v>285</v>
      </c>
      <c r="AT340" s="166" t="s">
        <v>183</v>
      </c>
      <c r="AU340" s="166" t="s">
        <v>84</v>
      </c>
      <c r="AY340" s="19" t="s">
        <v>181</v>
      </c>
      <c r="BE340" s="167">
        <f>IF(N340="základní",J340,0)</f>
        <v>0</v>
      </c>
      <c r="BF340" s="167">
        <f>IF(N340="snížená",J340,0)</f>
        <v>0</v>
      </c>
      <c r="BG340" s="167">
        <f>IF(N340="zákl. přenesená",J340,0)</f>
        <v>0</v>
      </c>
      <c r="BH340" s="167">
        <f>IF(N340="sníž. přenesená",J340,0)</f>
        <v>0</v>
      </c>
      <c r="BI340" s="167">
        <f>IF(N340="nulová",J340,0)</f>
        <v>0</v>
      </c>
      <c r="BJ340" s="19" t="s">
        <v>82</v>
      </c>
      <c r="BK340" s="167">
        <f>ROUND(I340*H340,2)</f>
        <v>0</v>
      </c>
      <c r="BL340" s="19" t="s">
        <v>285</v>
      </c>
      <c r="BM340" s="166" t="s">
        <v>502</v>
      </c>
    </row>
    <row r="341" spans="1:65" s="13" customFormat="1">
      <c r="B341" s="168"/>
      <c r="D341" s="169" t="s">
        <v>190</v>
      </c>
      <c r="E341" s="170" t="s">
        <v>3</v>
      </c>
      <c r="F341" s="171" t="s">
        <v>125</v>
      </c>
      <c r="H341" s="172">
        <v>36.9</v>
      </c>
      <c r="I341" s="173"/>
      <c r="L341" s="168"/>
      <c r="M341" s="174"/>
      <c r="N341" s="175"/>
      <c r="O341" s="175"/>
      <c r="P341" s="175"/>
      <c r="Q341" s="175"/>
      <c r="R341" s="175"/>
      <c r="S341" s="175"/>
      <c r="T341" s="176"/>
      <c r="AT341" s="170" t="s">
        <v>190</v>
      </c>
      <c r="AU341" s="170" t="s">
        <v>84</v>
      </c>
      <c r="AV341" s="13" t="s">
        <v>84</v>
      </c>
      <c r="AW341" s="13" t="s">
        <v>35</v>
      </c>
      <c r="AX341" s="13" t="s">
        <v>74</v>
      </c>
      <c r="AY341" s="170" t="s">
        <v>181</v>
      </c>
    </row>
    <row r="342" spans="1:65" s="14" customFormat="1">
      <c r="B342" s="177"/>
      <c r="D342" s="169" t="s">
        <v>190</v>
      </c>
      <c r="E342" s="178" t="s">
        <v>3</v>
      </c>
      <c r="F342" s="179" t="s">
        <v>193</v>
      </c>
      <c r="H342" s="180">
        <v>36.9</v>
      </c>
      <c r="I342" s="181"/>
      <c r="L342" s="177"/>
      <c r="M342" s="182"/>
      <c r="N342" s="183"/>
      <c r="O342" s="183"/>
      <c r="P342" s="183"/>
      <c r="Q342" s="183"/>
      <c r="R342" s="183"/>
      <c r="S342" s="183"/>
      <c r="T342" s="184"/>
      <c r="AT342" s="178" t="s">
        <v>190</v>
      </c>
      <c r="AU342" s="178" t="s">
        <v>84</v>
      </c>
      <c r="AV342" s="14" t="s">
        <v>188</v>
      </c>
      <c r="AW342" s="14" t="s">
        <v>35</v>
      </c>
      <c r="AX342" s="14" t="s">
        <v>82</v>
      </c>
      <c r="AY342" s="178" t="s">
        <v>181</v>
      </c>
    </row>
    <row r="343" spans="1:65" s="2" customFormat="1" ht="21.75" customHeight="1">
      <c r="A343" s="34"/>
      <c r="B343" s="154"/>
      <c r="C343" s="155" t="s">
        <v>503</v>
      </c>
      <c r="D343" s="155" t="s">
        <v>183</v>
      </c>
      <c r="E343" s="156" t="s">
        <v>504</v>
      </c>
      <c r="F343" s="157" t="s">
        <v>505</v>
      </c>
      <c r="G343" s="158" t="s">
        <v>216</v>
      </c>
      <c r="H343" s="159">
        <v>7</v>
      </c>
      <c r="I343" s="160"/>
      <c r="J343" s="161">
        <f>ROUND(I343*H343,2)</f>
        <v>0</v>
      </c>
      <c r="K343" s="157" t="s">
        <v>187</v>
      </c>
      <c r="L343" s="35"/>
      <c r="M343" s="162" t="s">
        <v>3</v>
      </c>
      <c r="N343" s="163" t="s">
        <v>45</v>
      </c>
      <c r="O343" s="55"/>
      <c r="P343" s="164">
        <f>O343*H343</f>
        <v>0</v>
      </c>
      <c r="Q343" s="164">
        <v>0</v>
      </c>
      <c r="R343" s="164">
        <f>Q343*H343</f>
        <v>0</v>
      </c>
      <c r="S343" s="164">
        <v>0</v>
      </c>
      <c r="T343" s="165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66" t="s">
        <v>285</v>
      </c>
      <c r="AT343" s="166" t="s">
        <v>183</v>
      </c>
      <c r="AU343" s="166" t="s">
        <v>84</v>
      </c>
      <c r="AY343" s="19" t="s">
        <v>181</v>
      </c>
      <c r="BE343" s="167">
        <f>IF(N343="základní",J343,0)</f>
        <v>0</v>
      </c>
      <c r="BF343" s="167">
        <f>IF(N343="snížená",J343,0)</f>
        <v>0</v>
      </c>
      <c r="BG343" s="167">
        <f>IF(N343="zákl. přenesená",J343,0)</f>
        <v>0</v>
      </c>
      <c r="BH343" s="167">
        <f>IF(N343="sníž. přenesená",J343,0)</f>
        <v>0</v>
      </c>
      <c r="BI343" s="167">
        <f>IF(N343="nulová",J343,0)</f>
        <v>0</v>
      </c>
      <c r="BJ343" s="19" t="s">
        <v>82</v>
      </c>
      <c r="BK343" s="167">
        <f>ROUND(I343*H343,2)</f>
        <v>0</v>
      </c>
      <c r="BL343" s="19" t="s">
        <v>285</v>
      </c>
      <c r="BM343" s="166" t="s">
        <v>506</v>
      </c>
    </row>
    <row r="344" spans="1:65" s="13" customFormat="1">
      <c r="B344" s="168"/>
      <c r="D344" s="169" t="s">
        <v>190</v>
      </c>
      <c r="E344" s="170" t="s">
        <v>3</v>
      </c>
      <c r="F344" s="171" t="s">
        <v>331</v>
      </c>
      <c r="H344" s="172">
        <v>1.9</v>
      </c>
      <c r="I344" s="173"/>
      <c r="L344" s="168"/>
      <c r="M344" s="174"/>
      <c r="N344" s="175"/>
      <c r="O344" s="175"/>
      <c r="P344" s="175"/>
      <c r="Q344" s="175"/>
      <c r="R344" s="175"/>
      <c r="S344" s="175"/>
      <c r="T344" s="176"/>
      <c r="AT344" s="170" t="s">
        <v>190</v>
      </c>
      <c r="AU344" s="170" t="s">
        <v>84</v>
      </c>
      <c r="AV344" s="13" t="s">
        <v>84</v>
      </c>
      <c r="AW344" s="13" t="s">
        <v>35</v>
      </c>
      <c r="AX344" s="13" t="s">
        <v>74</v>
      </c>
      <c r="AY344" s="170" t="s">
        <v>181</v>
      </c>
    </row>
    <row r="345" spans="1:65" s="13" customFormat="1">
      <c r="B345" s="168"/>
      <c r="D345" s="169" t="s">
        <v>190</v>
      </c>
      <c r="E345" s="170" t="s">
        <v>3</v>
      </c>
      <c r="F345" s="171" t="s">
        <v>332</v>
      </c>
      <c r="H345" s="172">
        <v>5.0999999999999996</v>
      </c>
      <c r="I345" s="173"/>
      <c r="L345" s="168"/>
      <c r="M345" s="174"/>
      <c r="N345" s="175"/>
      <c r="O345" s="175"/>
      <c r="P345" s="175"/>
      <c r="Q345" s="175"/>
      <c r="R345" s="175"/>
      <c r="S345" s="175"/>
      <c r="T345" s="176"/>
      <c r="AT345" s="170" t="s">
        <v>190</v>
      </c>
      <c r="AU345" s="170" t="s">
        <v>84</v>
      </c>
      <c r="AV345" s="13" t="s">
        <v>84</v>
      </c>
      <c r="AW345" s="13" t="s">
        <v>35</v>
      </c>
      <c r="AX345" s="13" t="s">
        <v>74</v>
      </c>
      <c r="AY345" s="170" t="s">
        <v>181</v>
      </c>
    </row>
    <row r="346" spans="1:65" s="14" customFormat="1">
      <c r="B346" s="177"/>
      <c r="D346" s="169" t="s">
        <v>190</v>
      </c>
      <c r="E346" s="178" t="s">
        <v>3</v>
      </c>
      <c r="F346" s="179" t="s">
        <v>193</v>
      </c>
      <c r="H346" s="180">
        <v>7</v>
      </c>
      <c r="I346" s="181"/>
      <c r="L346" s="177"/>
      <c r="M346" s="182"/>
      <c r="N346" s="183"/>
      <c r="O346" s="183"/>
      <c r="P346" s="183"/>
      <c r="Q346" s="183"/>
      <c r="R346" s="183"/>
      <c r="S346" s="183"/>
      <c r="T346" s="184"/>
      <c r="AT346" s="178" t="s">
        <v>190</v>
      </c>
      <c r="AU346" s="178" t="s">
        <v>84</v>
      </c>
      <c r="AV346" s="14" t="s">
        <v>188</v>
      </c>
      <c r="AW346" s="14" t="s">
        <v>35</v>
      </c>
      <c r="AX346" s="14" t="s">
        <v>82</v>
      </c>
      <c r="AY346" s="178" t="s">
        <v>181</v>
      </c>
    </row>
    <row r="347" spans="1:65" s="2" customFormat="1" ht="21.75" customHeight="1">
      <c r="A347" s="34"/>
      <c r="B347" s="154"/>
      <c r="C347" s="155" t="s">
        <v>507</v>
      </c>
      <c r="D347" s="155" t="s">
        <v>183</v>
      </c>
      <c r="E347" s="156" t="s">
        <v>508</v>
      </c>
      <c r="F347" s="157" t="s">
        <v>509</v>
      </c>
      <c r="G347" s="158" t="s">
        <v>216</v>
      </c>
      <c r="H347" s="159">
        <v>36.9</v>
      </c>
      <c r="I347" s="160"/>
      <c r="J347" s="161">
        <f>ROUND(I347*H347,2)</f>
        <v>0</v>
      </c>
      <c r="K347" s="157" t="s">
        <v>187</v>
      </c>
      <c r="L347" s="35"/>
      <c r="M347" s="162" t="s">
        <v>3</v>
      </c>
      <c r="N347" s="163" t="s">
        <v>45</v>
      </c>
      <c r="O347" s="55"/>
      <c r="P347" s="164">
        <f>O347*H347</f>
        <v>0</v>
      </c>
      <c r="Q347" s="164">
        <v>1.4999999999999999E-4</v>
      </c>
      <c r="R347" s="164">
        <f>Q347*H347</f>
        <v>5.5349999999999991E-3</v>
      </c>
      <c r="S347" s="164">
        <v>0</v>
      </c>
      <c r="T347" s="165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66" t="s">
        <v>285</v>
      </c>
      <c r="AT347" s="166" t="s">
        <v>183</v>
      </c>
      <c r="AU347" s="166" t="s">
        <v>84</v>
      </c>
      <c r="AY347" s="19" t="s">
        <v>181</v>
      </c>
      <c r="BE347" s="167">
        <f>IF(N347="základní",J347,0)</f>
        <v>0</v>
      </c>
      <c r="BF347" s="167">
        <f>IF(N347="snížená",J347,0)</f>
        <v>0</v>
      </c>
      <c r="BG347" s="167">
        <f>IF(N347="zákl. přenesená",J347,0)</f>
        <v>0</v>
      </c>
      <c r="BH347" s="167">
        <f>IF(N347="sníž. přenesená",J347,0)</f>
        <v>0</v>
      </c>
      <c r="BI347" s="167">
        <f>IF(N347="nulová",J347,0)</f>
        <v>0</v>
      </c>
      <c r="BJ347" s="19" t="s">
        <v>82</v>
      </c>
      <c r="BK347" s="167">
        <f>ROUND(I347*H347,2)</f>
        <v>0</v>
      </c>
      <c r="BL347" s="19" t="s">
        <v>285</v>
      </c>
      <c r="BM347" s="166" t="s">
        <v>510</v>
      </c>
    </row>
    <row r="348" spans="1:65" s="13" customFormat="1">
      <c r="B348" s="168"/>
      <c r="D348" s="169" t="s">
        <v>190</v>
      </c>
      <c r="E348" s="170" t="s">
        <v>3</v>
      </c>
      <c r="F348" s="171" t="s">
        <v>125</v>
      </c>
      <c r="H348" s="172">
        <v>36.9</v>
      </c>
      <c r="I348" s="173"/>
      <c r="L348" s="168"/>
      <c r="M348" s="174"/>
      <c r="N348" s="175"/>
      <c r="O348" s="175"/>
      <c r="P348" s="175"/>
      <c r="Q348" s="175"/>
      <c r="R348" s="175"/>
      <c r="S348" s="175"/>
      <c r="T348" s="176"/>
      <c r="AT348" s="170" t="s">
        <v>190</v>
      </c>
      <c r="AU348" s="170" t="s">
        <v>84</v>
      </c>
      <c r="AV348" s="13" t="s">
        <v>84</v>
      </c>
      <c r="AW348" s="13" t="s">
        <v>35</v>
      </c>
      <c r="AX348" s="13" t="s">
        <v>74</v>
      </c>
      <c r="AY348" s="170" t="s">
        <v>181</v>
      </c>
    </row>
    <row r="349" spans="1:65" s="14" customFormat="1">
      <c r="B349" s="177"/>
      <c r="D349" s="169" t="s">
        <v>190</v>
      </c>
      <c r="E349" s="178" t="s">
        <v>3</v>
      </c>
      <c r="F349" s="179" t="s">
        <v>193</v>
      </c>
      <c r="H349" s="180">
        <v>36.9</v>
      </c>
      <c r="I349" s="181"/>
      <c r="L349" s="177"/>
      <c r="M349" s="182"/>
      <c r="N349" s="183"/>
      <c r="O349" s="183"/>
      <c r="P349" s="183"/>
      <c r="Q349" s="183"/>
      <c r="R349" s="183"/>
      <c r="S349" s="183"/>
      <c r="T349" s="184"/>
      <c r="AT349" s="178" t="s">
        <v>190</v>
      </c>
      <c r="AU349" s="178" t="s">
        <v>84</v>
      </c>
      <c r="AV349" s="14" t="s">
        <v>188</v>
      </c>
      <c r="AW349" s="14" t="s">
        <v>35</v>
      </c>
      <c r="AX349" s="14" t="s">
        <v>82</v>
      </c>
      <c r="AY349" s="178" t="s">
        <v>181</v>
      </c>
    </row>
    <row r="350" spans="1:65" s="2" customFormat="1" ht="33" customHeight="1">
      <c r="A350" s="34"/>
      <c r="B350" s="154"/>
      <c r="C350" s="155" t="s">
        <v>511</v>
      </c>
      <c r="D350" s="155" t="s">
        <v>183</v>
      </c>
      <c r="E350" s="156" t="s">
        <v>512</v>
      </c>
      <c r="F350" s="157" t="s">
        <v>513</v>
      </c>
      <c r="G350" s="158" t="s">
        <v>216</v>
      </c>
      <c r="H350" s="159">
        <v>48.8</v>
      </c>
      <c r="I350" s="160"/>
      <c r="J350" s="161">
        <f>ROUND(I350*H350,2)</f>
        <v>0</v>
      </c>
      <c r="K350" s="157" t="s">
        <v>187</v>
      </c>
      <c r="L350" s="35"/>
      <c r="M350" s="162" t="s">
        <v>3</v>
      </c>
      <c r="N350" s="163" t="s">
        <v>45</v>
      </c>
      <c r="O350" s="55"/>
      <c r="P350" s="164">
        <f>O350*H350</f>
        <v>0</v>
      </c>
      <c r="Q350" s="164">
        <v>1.25E-3</v>
      </c>
      <c r="R350" s="164">
        <f>Q350*H350</f>
        <v>6.0999999999999999E-2</v>
      </c>
      <c r="S350" s="164">
        <v>0</v>
      </c>
      <c r="T350" s="16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66" t="s">
        <v>285</v>
      </c>
      <c r="AT350" s="166" t="s">
        <v>183</v>
      </c>
      <c r="AU350" s="166" t="s">
        <v>84</v>
      </c>
      <c r="AY350" s="19" t="s">
        <v>181</v>
      </c>
      <c r="BE350" s="167">
        <f>IF(N350="základní",J350,0)</f>
        <v>0</v>
      </c>
      <c r="BF350" s="167">
        <f>IF(N350="snížená",J350,0)</f>
        <v>0</v>
      </c>
      <c r="BG350" s="167">
        <f>IF(N350="zákl. přenesená",J350,0)</f>
        <v>0</v>
      </c>
      <c r="BH350" s="167">
        <f>IF(N350="sníž. přenesená",J350,0)</f>
        <v>0</v>
      </c>
      <c r="BI350" s="167">
        <f>IF(N350="nulová",J350,0)</f>
        <v>0</v>
      </c>
      <c r="BJ350" s="19" t="s">
        <v>82</v>
      </c>
      <c r="BK350" s="167">
        <f>ROUND(I350*H350,2)</f>
        <v>0</v>
      </c>
      <c r="BL350" s="19" t="s">
        <v>285</v>
      </c>
      <c r="BM350" s="166" t="s">
        <v>514</v>
      </c>
    </row>
    <row r="351" spans="1:65" s="13" customFormat="1">
      <c r="B351" s="168"/>
      <c r="D351" s="169" t="s">
        <v>190</v>
      </c>
      <c r="E351" s="170" t="s">
        <v>3</v>
      </c>
      <c r="F351" s="171" t="s">
        <v>326</v>
      </c>
      <c r="H351" s="172">
        <v>48.8</v>
      </c>
      <c r="I351" s="173"/>
      <c r="L351" s="168"/>
      <c r="M351" s="174"/>
      <c r="N351" s="175"/>
      <c r="O351" s="175"/>
      <c r="P351" s="175"/>
      <c r="Q351" s="175"/>
      <c r="R351" s="175"/>
      <c r="S351" s="175"/>
      <c r="T351" s="176"/>
      <c r="AT351" s="170" t="s">
        <v>190</v>
      </c>
      <c r="AU351" s="170" t="s">
        <v>84</v>
      </c>
      <c r="AV351" s="13" t="s">
        <v>84</v>
      </c>
      <c r="AW351" s="13" t="s">
        <v>35</v>
      </c>
      <c r="AX351" s="13" t="s">
        <v>74</v>
      </c>
      <c r="AY351" s="170" t="s">
        <v>181</v>
      </c>
    </row>
    <row r="352" spans="1:65" s="16" customFormat="1">
      <c r="B352" s="192"/>
      <c r="D352" s="169" t="s">
        <v>190</v>
      </c>
      <c r="E352" s="193" t="s">
        <v>126</v>
      </c>
      <c r="F352" s="194" t="s">
        <v>266</v>
      </c>
      <c r="H352" s="195">
        <v>48.8</v>
      </c>
      <c r="I352" s="196"/>
      <c r="L352" s="192"/>
      <c r="M352" s="197"/>
      <c r="N352" s="198"/>
      <c r="O352" s="198"/>
      <c r="P352" s="198"/>
      <c r="Q352" s="198"/>
      <c r="R352" s="198"/>
      <c r="S352" s="198"/>
      <c r="T352" s="199"/>
      <c r="AT352" s="193" t="s">
        <v>190</v>
      </c>
      <c r="AU352" s="193" t="s">
        <v>84</v>
      </c>
      <c r="AV352" s="16" t="s">
        <v>124</v>
      </c>
      <c r="AW352" s="16" t="s">
        <v>35</v>
      </c>
      <c r="AX352" s="16" t="s">
        <v>74</v>
      </c>
      <c r="AY352" s="193" t="s">
        <v>181</v>
      </c>
    </row>
    <row r="353" spans="1:65" s="14" customFormat="1">
      <c r="B353" s="177"/>
      <c r="D353" s="169" t="s">
        <v>190</v>
      </c>
      <c r="E353" s="178" t="s">
        <v>3</v>
      </c>
      <c r="F353" s="179" t="s">
        <v>193</v>
      </c>
      <c r="H353" s="180">
        <v>48.8</v>
      </c>
      <c r="I353" s="181"/>
      <c r="L353" s="177"/>
      <c r="M353" s="182"/>
      <c r="N353" s="183"/>
      <c r="O353" s="183"/>
      <c r="P353" s="183"/>
      <c r="Q353" s="183"/>
      <c r="R353" s="183"/>
      <c r="S353" s="183"/>
      <c r="T353" s="184"/>
      <c r="AT353" s="178" t="s">
        <v>190</v>
      </c>
      <c r="AU353" s="178" t="s">
        <v>84</v>
      </c>
      <c r="AV353" s="14" t="s">
        <v>188</v>
      </c>
      <c r="AW353" s="14" t="s">
        <v>35</v>
      </c>
      <c r="AX353" s="14" t="s">
        <v>82</v>
      </c>
      <c r="AY353" s="178" t="s">
        <v>181</v>
      </c>
    </row>
    <row r="354" spans="1:65" s="2" customFormat="1" ht="21.75" customHeight="1">
      <c r="A354" s="34"/>
      <c r="B354" s="154"/>
      <c r="C354" s="200" t="s">
        <v>515</v>
      </c>
      <c r="D354" s="200" t="s">
        <v>297</v>
      </c>
      <c r="E354" s="201" t="s">
        <v>516</v>
      </c>
      <c r="F354" s="202" t="s">
        <v>517</v>
      </c>
      <c r="G354" s="203" t="s">
        <v>216</v>
      </c>
      <c r="H354" s="204">
        <v>48.8</v>
      </c>
      <c r="I354" s="205"/>
      <c r="J354" s="206">
        <f>ROUND(I354*H354,2)</f>
        <v>0</v>
      </c>
      <c r="K354" s="202" t="s">
        <v>187</v>
      </c>
      <c r="L354" s="207"/>
      <c r="M354" s="208" t="s">
        <v>3</v>
      </c>
      <c r="N354" s="209" t="s">
        <v>45</v>
      </c>
      <c r="O354" s="55"/>
      <c r="P354" s="164">
        <f>O354*H354</f>
        <v>0</v>
      </c>
      <c r="Q354" s="164">
        <v>7.0000000000000001E-3</v>
      </c>
      <c r="R354" s="164">
        <f>Q354*H354</f>
        <v>0.34160000000000001</v>
      </c>
      <c r="S354" s="164">
        <v>0</v>
      </c>
      <c r="T354" s="16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66" t="s">
        <v>389</v>
      </c>
      <c r="AT354" s="166" t="s">
        <v>297</v>
      </c>
      <c r="AU354" s="166" t="s">
        <v>84</v>
      </c>
      <c r="AY354" s="19" t="s">
        <v>181</v>
      </c>
      <c r="BE354" s="167">
        <f>IF(N354="základní",J354,0)</f>
        <v>0</v>
      </c>
      <c r="BF354" s="167">
        <f>IF(N354="snížená",J354,0)</f>
        <v>0</v>
      </c>
      <c r="BG354" s="167">
        <f>IF(N354="zákl. přenesená",J354,0)</f>
        <v>0</v>
      </c>
      <c r="BH354" s="167">
        <f>IF(N354="sníž. přenesená",J354,0)</f>
        <v>0</v>
      </c>
      <c r="BI354" s="167">
        <f>IF(N354="nulová",J354,0)</f>
        <v>0</v>
      </c>
      <c r="BJ354" s="19" t="s">
        <v>82</v>
      </c>
      <c r="BK354" s="167">
        <f>ROUND(I354*H354,2)</f>
        <v>0</v>
      </c>
      <c r="BL354" s="19" t="s">
        <v>285</v>
      </c>
      <c r="BM354" s="166" t="s">
        <v>518</v>
      </c>
    </row>
    <row r="355" spans="1:65" s="13" customFormat="1">
      <c r="B355" s="168"/>
      <c r="D355" s="169" t="s">
        <v>190</v>
      </c>
      <c r="E355" s="170" t="s">
        <v>3</v>
      </c>
      <c r="F355" s="171" t="s">
        <v>126</v>
      </c>
      <c r="H355" s="172">
        <v>48.8</v>
      </c>
      <c r="I355" s="173"/>
      <c r="L355" s="168"/>
      <c r="M355" s="174"/>
      <c r="N355" s="175"/>
      <c r="O355" s="175"/>
      <c r="P355" s="175"/>
      <c r="Q355" s="175"/>
      <c r="R355" s="175"/>
      <c r="S355" s="175"/>
      <c r="T355" s="176"/>
      <c r="AT355" s="170" t="s">
        <v>190</v>
      </c>
      <c r="AU355" s="170" t="s">
        <v>84</v>
      </c>
      <c r="AV355" s="13" t="s">
        <v>84</v>
      </c>
      <c r="AW355" s="13" t="s">
        <v>35</v>
      </c>
      <c r="AX355" s="13" t="s">
        <v>74</v>
      </c>
      <c r="AY355" s="170" t="s">
        <v>181</v>
      </c>
    </row>
    <row r="356" spans="1:65" s="14" customFormat="1">
      <c r="B356" s="177"/>
      <c r="D356" s="169" t="s">
        <v>190</v>
      </c>
      <c r="E356" s="178" t="s">
        <v>3</v>
      </c>
      <c r="F356" s="179" t="s">
        <v>193</v>
      </c>
      <c r="H356" s="180">
        <v>48.8</v>
      </c>
      <c r="I356" s="181"/>
      <c r="L356" s="177"/>
      <c r="M356" s="182"/>
      <c r="N356" s="183"/>
      <c r="O356" s="183"/>
      <c r="P356" s="183"/>
      <c r="Q356" s="183"/>
      <c r="R356" s="183"/>
      <c r="S356" s="183"/>
      <c r="T356" s="184"/>
      <c r="AT356" s="178" t="s">
        <v>190</v>
      </c>
      <c r="AU356" s="178" t="s">
        <v>84</v>
      </c>
      <c r="AV356" s="14" t="s">
        <v>188</v>
      </c>
      <c r="AW356" s="14" t="s">
        <v>35</v>
      </c>
      <c r="AX356" s="14" t="s">
        <v>82</v>
      </c>
      <c r="AY356" s="178" t="s">
        <v>181</v>
      </c>
    </row>
    <row r="357" spans="1:65" s="2" customFormat="1" ht="33" customHeight="1">
      <c r="A357" s="34"/>
      <c r="B357" s="154"/>
      <c r="C357" s="155" t="s">
        <v>519</v>
      </c>
      <c r="D357" s="155" t="s">
        <v>183</v>
      </c>
      <c r="E357" s="156" t="s">
        <v>520</v>
      </c>
      <c r="F357" s="157" t="s">
        <v>521</v>
      </c>
      <c r="G357" s="158" t="s">
        <v>469</v>
      </c>
      <c r="H357" s="210"/>
      <c r="I357" s="160"/>
      <c r="J357" s="161">
        <f>ROUND(I357*H357,2)</f>
        <v>0</v>
      </c>
      <c r="K357" s="157" t="s">
        <v>187</v>
      </c>
      <c r="L357" s="35"/>
      <c r="M357" s="162" t="s">
        <v>3</v>
      </c>
      <c r="N357" s="163" t="s">
        <v>45</v>
      </c>
      <c r="O357" s="55"/>
      <c r="P357" s="164">
        <f>O357*H357</f>
        <v>0</v>
      </c>
      <c r="Q357" s="164">
        <v>0</v>
      </c>
      <c r="R357" s="164">
        <f>Q357*H357</f>
        <v>0</v>
      </c>
      <c r="S357" s="164">
        <v>0</v>
      </c>
      <c r="T357" s="16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66" t="s">
        <v>285</v>
      </c>
      <c r="AT357" s="166" t="s">
        <v>183</v>
      </c>
      <c r="AU357" s="166" t="s">
        <v>84</v>
      </c>
      <c r="AY357" s="19" t="s">
        <v>181</v>
      </c>
      <c r="BE357" s="167">
        <f>IF(N357="základní",J357,0)</f>
        <v>0</v>
      </c>
      <c r="BF357" s="167">
        <f>IF(N357="snížená",J357,0)</f>
        <v>0</v>
      </c>
      <c r="BG357" s="167">
        <f>IF(N357="zákl. přenesená",J357,0)</f>
        <v>0</v>
      </c>
      <c r="BH357" s="167">
        <f>IF(N357="sníž. přenesená",J357,0)</f>
        <v>0</v>
      </c>
      <c r="BI357" s="167">
        <f>IF(N357="nulová",J357,0)</f>
        <v>0</v>
      </c>
      <c r="BJ357" s="19" t="s">
        <v>82</v>
      </c>
      <c r="BK357" s="167">
        <f>ROUND(I357*H357,2)</f>
        <v>0</v>
      </c>
      <c r="BL357" s="19" t="s">
        <v>285</v>
      </c>
      <c r="BM357" s="166" t="s">
        <v>522</v>
      </c>
    </row>
    <row r="358" spans="1:65" s="12" customFormat="1" ht="22.9" customHeight="1">
      <c r="B358" s="141"/>
      <c r="D358" s="142" t="s">
        <v>73</v>
      </c>
      <c r="E358" s="152" t="s">
        <v>523</v>
      </c>
      <c r="F358" s="152" t="s">
        <v>524</v>
      </c>
      <c r="I358" s="144"/>
      <c r="J358" s="153">
        <f>BK358</f>
        <v>0</v>
      </c>
      <c r="L358" s="141"/>
      <c r="M358" s="146"/>
      <c r="N358" s="147"/>
      <c r="O358" s="147"/>
      <c r="P358" s="148">
        <f>SUM(P359:P411)</f>
        <v>0</v>
      </c>
      <c r="Q358" s="147"/>
      <c r="R358" s="148">
        <f>SUM(R359:R411)</f>
        <v>0.37444</v>
      </c>
      <c r="S358" s="147"/>
      <c r="T358" s="149">
        <f>SUM(T359:T411)</f>
        <v>0.3</v>
      </c>
      <c r="AR358" s="142" t="s">
        <v>84</v>
      </c>
      <c r="AT358" s="150" t="s">
        <v>73</v>
      </c>
      <c r="AU358" s="150" t="s">
        <v>82</v>
      </c>
      <c r="AY358" s="142" t="s">
        <v>181</v>
      </c>
      <c r="BK358" s="151">
        <f>SUM(BK359:BK411)</f>
        <v>0</v>
      </c>
    </row>
    <row r="359" spans="1:65" s="2" customFormat="1" ht="33" customHeight="1">
      <c r="A359" s="34"/>
      <c r="B359" s="154"/>
      <c r="C359" s="155" t="s">
        <v>525</v>
      </c>
      <c r="D359" s="155" t="s">
        <v>183</v>
      </c>
      <c r="E359" s="156" t="s">
        <v>526</v>
      </c>
      <c r="F359" s="157" t="s">
        <v>527</v>
      </c>
      <c r="G359" s="158" t="s">
        <v>196</v>
      </c>
      <c r="H359" s="159">
        <v>6</v>
      </c>
      <c r="I359" s="160"/>
      <c r="J359" s="161">
        <f>ROUND(I359*H359,2)</f>
        <v>0</v>
      </c>
      <c r="K359" s="157" t="s">
        <v>187</v>
      </c>
      <c r="L359" s="35"/>
      <c r="M359" s="162" t="s">
        <v>3</v>
      </c>
      <c r="N359" s="163" t="s">
        <v>45</v>
      </c>
      <c r="O359" s="55"/>
      <c r="P359" s="164">
        <f>O359*H359</f>
        <v>0</v>
      </c>
      <c r="Q359" s="164">
        <v>0</v>
      </c>
      <c r="R359" s="164">
        <f>Q359*H359</f>
        <v>0</v>
      </c>
      <c r="S359" s="164">
        <v>0</v>
      </c>
      <c r="T359" s="16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66" t="s">
        <v>285</v>
      </c>
      <c r="AT359" s="166" t="s">
        <v>183</v>
      </c>
      <c r="AU359" s="166" t="s">
        <v>84</v>
      </c>
      <c r="AY359" s="19" t="s">
        <v>181</v>
      </c>
      <c r="BE359" s="167">
        <f>IF(N359="základní",J359,0)</f>
        <v>0</v>
      </c>
      <c r="BF359" s="167">
        <f>IF(N359="snížená",J359,0)</f>
        <v>0</v>
      </c>
      <c r="BG359" s="167">
        <f>IF(N359="zákl. přenesená",J359,0)</f>
        <v>0</v>
      </c>
      <c r="BH359" s="167">
        <f>IF(N359="sníž. přenesená",J359,0)</f>
        <v>0</v>
      </c>
      <c r="BI359" s="167">
        <f>IF(N359="nulová",J359,0)</f>
        <v>0</v>
      </c>
      <c r="BJ359" s="19" t="s">
        <v>82</v>
      </c>
      <c r="BK359" s="167">
        <f>ROUND(I359*H359,2)</f>
        <v>0</v>
      </c>
      <c r="BL359" s="19" t="s">
        <v>285</v>
      </c>
      <c r="BM359" s="166" t="s">
        <v>528</v>
      </c>
    </row>
    <row r="360" spans="1:65" s="13" customFormat="1">
      <c r="B360" s="168"/>
      <c r="D360" s="169" t="s">
        <v>190</v>
      </c>
      <c r="E360" s="170" t="s">
        <v>3</v>
      </c>
      <c r="F360" s="171" t="s">
        <v>529</v>
      </c>
      <c r="H360" s="172">
        <v>3</v>
      </c>
      <c r="I360" s="173"/>
      <c r="L360" s="168"/>
      <c r="M360" s="174"/>
      <c r="N360" s="175"/>
      <c r="O360" s="175"/>
      <c r="P360" s="175"/>
      <c r="Q360" s="175"/>
      <c r="R360" s="175"/>
      <c r="S360" s="175"/>
      <c r="T360" s="176"/>
      <c r="AT360" s="170" t="s">
        <v>190</v>
      </c>
      <c r="AU360" s="170" t="s">
        <v>84</v>
      </c>
      <c r="AV360" s="13" t="s">
        <v>84</v>
      </c>
      <c r="AW360" s="13" t="s">
        <v>35</v>
      </c>
      <c r="AX360" s="13" t="s">
        <v>74</v>
      </c>
      <c r="AY360" s="170" t="s">
        <v>181</v>
      </c>
    </row>
    <row r="361" spans="1:65" s="13" customFormat="1">
      <c r="B361" s="168"/>
      <c r="D361" s="169" t="s">
        <v>190</v>
      </c>
      <c r="E361" s="170" t="s">
        <v>3</v>
      </c>
      <c r="F361" s="171" t="s">
        <v>530</v>
      </c>
      <c r="H361" s="172">
        <v>2</v>
      </c>
      <c r="I361" s="173"/>
      <c r="L361" s="168"/>
      <c r="M361" s="174"/>
      <c r="N361" s="175"/>
      <c r="O361" s="175"/>
      <c r="P361" s="175"/>
      <c r="Q361" s="175"/>
      <c r="R361" s="175"/>
      <c r="S361" s="175"/>
      <c r="T361" s="176"/>
      <c r="AT361" s="170" t="s">
        <v>190</v>
      </c>
      <c r="AU361" s="170" t="s">
        <v>84</v>
      </c>
      <c r="AV361" s="13" t="s">
        <v>84</v>
      </c>
      <c r="AW361" s="13" t="s">
        <v>35</v>
      </c>
      <c r="AX361" s="13" t="s">
        <v>74</v>
      </c>
      <c r="AY361" s="170" t="s">
        <v>181</v>
      </c>
    </row>
    <row r="362" spans="1:65" s="13" customFormat="1">
      <c r="B362" s="168"/>
      <c r="D362" s="169" t="s">
        <v>190</v>
      </c>
      <c r="E362" s="170" t="s">
        <v>3</v>
      </c>
      <c r="F362" s="171" t="s">
        <v>531</v>
      </c>
      <c r="H362" s="172">
        <v>1</v>
      </c>
      <c r="I362" s="173"/>
      <c r="L362" s="168"/>
      <c r="M362" s="174"/>
      <c r="N362" s="175"/>
      <c r="O362" s="175"/>
      <c r="P362" s="175"/>
      <c r="Q362" s="175"/>
      <c r="R362" s="175"/>
      <c r="S362" s="175"/>
      <c r="T362" s="176"/>
      <c r="AT362" s="170" t="s">
        <v>190</v>
      </c>
      <c r="AU362" s="170" t="s">
        <v>84</v>
      </c>
      <c r="AV362" s="13" t="s">
        <v>84</v>
      </c>
      <c r="AW362" s="13" t="s">
        <v>35</v>
      </c>
      <c r="AX362" s="13" t="s">
        <v>74</v>
      </c>
      <c r="AY362" s="170" t="s">
        <v>181</v>
      </c>
    </row>
    <row r="363" spans="1:65" s="14" customFormat="1">
      <c r="B363" s="177"/>
      <c r="D363" s="169" t="s">
        <v>190</v>
      </c>
      <c r="E363" s="178" t="s">
        <v>3</v>
      </c>
      <c r="F363" s="179" t="s">
        <v>193</v>
      </c>
      <c r="H363" s="180">
        <v>6</v>
      </c>
      <c r="I363" s="181"/>
      <c r="L363" s="177"/>
      <c r="M363" s="182"/>
      <c r="N363" s="183"/>
      <c r="O363" s="183"/>
      <c r="P363" s="183"/>
      <c r="Q363" s="183"/>
      <c r="R363" s="183"/>
      <c r="S363" s="183"/>
      <c r="T363" s="184"/>
      <c r="AT363" s="178" t="s">
        <v>190</v>
      </c>
      <c r="AU363" s="178" t="s">
        <v>84</v>
      </c>
      <c r="AV363" s="14" t="s">
        <v>188</v>
      </c>
      <c r="AW363" s="14" t="s">
        <v>35</v>
      </c>
      <c r="AX363" s="14" t="s">
        <v>82</v>
      </c>
      <c r="AY363" s="178" t="s">
        <v>181</v>
      </c>
    </row>
    <row r="364" spans="1:65" s="2" customFormat="1" ht="33" customHeight="1">
      <c r="A364" s="34"/>
      <c r="B364" s="154"/>
      <c r="C364" s="200" t="s">
        <v>532</v>
      </c>
      <c r="D364" s="200" t="s">
        <v>297</v>
      </c>
      <c r="E364" s="201" t="s">
        <v>533</v>
      </c>
      <c r="F364" s="202" t="s">
        <v>534</v>
      </c>
      <c r="G364" s="203" t="s">
        <v>196</v>
      </c>
      <c r="H364" s="204">
        <v>6</v>
      </c>
      <c r="I364" s="205"/>
      <c r="J364" s="206">
        <f>ROUND(I364*H364,2)</f>
        <v>0</v>
      </c>
      <c r="K364" s="202" t="s">
        <v>3</v>
      </c>
      <c r="L364" s="207"/>
      <c r="M364" s="208" t="s">
        <v>3</v>
      </c>
      <c r="N364" s="209" t="s">
        <v>45</v>
      </c>
      <c r="O364" s="55"/>
      <c r="P364" s="164">
        <f>O364*H364</f>
        <v>0</v>
      </c>
      <c r="Q364" s="164">
        <v>0.02</v>
      </c>
      <c r="R364" s="164">
        <f>Q364*H364</f>
        <v>0.12</v>
      </c>
      <c r="S364" s="164">
        <v>0</v>
      </c>
      <c r="T364" s="16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66" t="s">
        <v>389</v>
      </c>
      <c r="AT364" s="166" t="s">
        <v>297</v>
      </c>
      <c r="AU364" s="166" t="s">
        <v>84</v>
      </c>
      <c r="AY364" s="19" t="s">
        <v>181</v>
      </c>
      <c r="BE364" s="167">
        <f>IF(N364="základní",J364,0)</f>
        <v>0</v>
      </c>
      <c r="BF364" s="167">
        <f>IF(N364="snížená",J364,0)</f>
        <v>0</v>
      </c>
      <c r="BG364" s="167">
        <f>IF(N364="zákl. přenesená",J364,0)</f>
        <v>0</v>
      </c>
      <c r="BH364" s="167">
        <f>IF(N364="sníž. přenesená",J364,0)</f>
        <v>0</v>
      </c>
      <c r="BI364" s="167">
        <f>IF(N364="nulová",J364,0)</f>
        <v>0</v>
      </c>
      <c r="BJ364" s="19" t="s">
        <v>82</v>
      </c>
      <c r="BK364" s="167">
        <f>ROUND(I364*H364,2)</f>
        <v>0</v>
      </c>
      <c r="BL364" s="19" t="s">
        <v>285</v>
      </c>
      <c r="BM364" s="166" t="s">
        <v>535</v>
      </c>
    </row>
    <row r="365" spans="1:65" s="2" customFormat="1" ht="33" customHeight="1">
      <c r="A365" s="34"/>
      <c r="B365" s="154"/>
      <c r="C365" s="155" t="s">
        <v>536</v>
      </c>
      <c r="D365" s="155" t="s">
        <v>183</v>
      </c>
      <c r="E365" s="156" t="s">
        <v>537</v>
      </c>
      <c r="F365" s="157" t="s">
        <v>538</v>
      </c>
      <c r="G365" s="158" t="s">
        <v>196</v>
      </c>
      <c r="H365" s="159">
        <v>1</v>
      </c>
      <c r="I365" s="160"/>
      <c r="J365" s="161">
        <f>ROUND(I365*H365,2)</f>
        <v>0</v>
      </c>
      <c r="K365" s="157" t="s">
        <v>187</v>
      </c>
      <c r="L365" s="35"/>
      <c r="M365" s="162" t="s">
        <v>3</v>
      </c>
      <c r="N365" s="163" t="s">
        <v>45</v>
      </c>
      <c r="O365" s="55"/>
      <c r="P365" s="164">
        <f>O365*H365</f>
        <v>0</v>
      </c>
      <c r="Q365" s="164">
        <v>0</v>
      </c>
      <c r="R365" s="164">
        <f>Q365*H365</f>
        <v>0</v>
      </c>
      <c r="S365" s="164">
        <v>0</v>
      </c>
      <c r="T365" s="165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66" t="s">
        <v>285</v>
      </c>
      <c r="AT365" s="166" t="s">
        <v>183</v>
      </c>
      <c r="AU365" s="166" t="s">
        <v>84</v>
      </c>
      <c r="AY365" s="19" t="s">
        <v>181</v>
      </c>
      <c r="BE365" s="167">
        <f>IF(N365="základní",J365,0)</f>
        <v>0</v>
      </c>
      <c r="BF365" s="167">
        <f>IF(N365="snížená",J365,0)</f>
        <v>0</v>
      </c>
      <c r="BG365" s="167">
        <f>IF(N365="zákl. přenesená",J365,0)</f>
        <v>0</v>
      </c>
      <c r="BH365" s="167">
        <f>IF(N365="sníž. přenesená",J365,0)</f>
        <v>0</v>
      </c>
      <c r="BI365" s="167">
        <f>IF(N365="nulová",J365,0)</f>
        <v>0</v>
      </c>
      <c r="BJ365" s="19" t="s">
        <v>82</v>
      </c>
      <c r="BK365" s="167">
        <f>ROUND(I365*H365,2)</f>
        <v>0</v>
      </c>
      <c r="BL365" s="19" t="s">
        <v>285</v>
      </c>
      <c r="BM365" s="166" t="s">
        <v>539</v>
      </c>
    </row>
    <row r="366" spans="1:65" s="13" customFormat="1">
      <c r="B366" s="168"/>
      <c r="D366" s="169" t="s">
        <v>190</v>
      </c>
      <c r="E366" s="170" t="s">
        <v>3</v>
      </c>
      <c r="F366" s="171" t="s">
        <v>540</v>
      </c>
      <c r="H366" s="172">
        <v>1</v>
      </c>
      <c r="I366" s="173"/>
      <c r="L366" s="168"/>
      <c r="M366" s="174"/>
      <c r="N366" s="175"/>
      <c r="O366" s="175"/>
      <c r="P366" s="175"/>
      <c r="Q366" s="175"/>
      <c r="R366" s="175"/>
      <c r="S366" s="175"/>
      <c r="T366" s="176"/>
      <c r="AT366" s="170" t="s">
        <v>190</v>
      </c>
      <c r="AU366" s="170" t="s">
        <v>84</v>
      </c>
      <c r="AV366" s="13" t="s">
        <v>84</v>
      </c>
      <c r="AW366" s="13" t="s">
        <v>35</v>
      </c>
      <c r="AX366" s="13" t="s">
        <v>74</v>
      </c>
      <c r="AY366" s="170" t="s">
        <v>181</v>
      </c>
    </row>
    <row r="367" spans="1:65" s="14" customFormat="1">
      <c r="B367" s="177"/>
      <c r="D367" s="169" t="s">
        <v>190</v>
      </c>
      <c r="E367" s="178" t="s">
        <v>3</v>
      </c>
      <c r="F367" s="179" t="s">
        <v>193</v>
      </c>
      <c r="H367" s="180">
        <v>1</v>
      </c>
      <c r="I367" s="181"/>
      <c r="L367" s="177"/>
      <c r="M367" s="182"/>
      <c r="N367" s="183"/>
      <c r="O367" s="183"/>
      <c r="P367" s="183"/>
      <c r="Q367" s="183"/>
      <c r="R367" s="183"/>
      <c r="S367" s="183"/>
      <c r="T367" s="184"/>
      <c r="AT367" s="178" t="s">
        <v>190</v>
      </c>
      <c r="AU367" s="178" t="s">
        <v>84</v>
      </c>
      <c r="AV367" s="14" t="s">
        <v>188</v>
      </c>
      <c r="AW367" s="14" t="s">
        <v>35</v>
      </c>
      <c r="AX367" s="14" t="s">
        <v>82</v>
      </c>
      <c r="AY367" s="178" t="s">
        <v>181</v>
      </c>
    </row>
    <row r="368" spans="1:65" s="2" customFormat="1" ht="33" customHeight="1">
      <c r="A368" s="34"/>
      <c r="B368" s="154"/>
      <c r="C368" s="200" t="s">
        <v>541</v>
      </c>
      <c r="D368" s="200" t="s">
        <v>297</v>
      </c>
      <c r="E368" s="201" t="s">
        <v>542</v>
      </c>
      <c r="F368" s="202" t="s">
        <v>543</v>
      </c>
      <c r="G368" s="203" t="s">
        <v>196</v>
      </c>
      <c r="H368" s="204">
        <v>1</v>
      </c>
      <c r="I368" s="205"/>
      <c r="J368" s="206">
        <f>ROUND(I368*H368,2)</f>
        <v>0</v>
      </c>
      <c r="K368" s="202" t="s">
        <v>3</v>
      </c>
      <c r="L368" s="207"/>
      <c r="M368" s="208" t="s">
        <v>3</v>
      </c>
      <c r="N368" s="209" t="s">
        <v>45</v>
      </c>
      <c r="O368" s="55"/>
      <c r="P368" s="164">
        <f>O368*H368</f>
        <v>0</v>
      </c>
      <c r="Q368" s="164">
        <v>1.95E-2</v>
      </c>
      <c r="R368" s="164">
        <f>Q368*H368</f>
        <v>1.95E-2</v>
      </c>
      <c r="S368" s="164">
        <v>0</v>
      </c>
      <c r="T368" s="16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66" t="s">
        <v>389</v>
      </c>
      <c r="AT368" s="166" t="s">
        <v>297</v>
      </c>
      <c r="AU368" s="166" t="s">
        <v>84</v>
      </c>
      <c r="AY368" s="19" t="s">
        <v>181</v>
      </c>
      <c r="BE368" s="167">
        <f>IF(N368="základní",J368,0)</f>
        <v>0</v>
      </c>
      <c r="BF368" s="167">
        <f>IF(N368="snížená",J368,0)</f>
        <v>0</v>
      </c>
      <c r="BG368" s="167">
        <f>IF(N368="zákl. přenesená",J368,0)</f>
        <v>0</v>
      </c>
      <c r="BH368" s="167">
        <f>IF(N368="sníž. přenesená",J368,0)</f>
        <v>0</v>
      </c>
      <c r="BI368" s="167">
        <f>IF(N368="nulová",J368,0)</f>
        <v>0</v>
      </c>
      <c r="BJ368" s="19" t="s">
        <v>82</v>
      </c>
      <c r="BK368" s="167">
        <f>ROUND(I368*H368,2)</f>
        <v>0</v>
      </c>
      <c r="BL368" s="19" t="s">
        <v>285</v>
      </c>
      <c r="BM368" s="166" t="s">
        <v>544</v>
      </c>
    </row>
    <row r="369" spans="1:65" s="2" customFormat="1" ht="33" customHeight="1">
      <c r="A369" s="34"/>
      <c r="B369" s="154"/>
      <c r="C369" s="155" t="s">
        <v>545</v>
      </c>
      <c r="D369" s="155" t="s">
        <v>183</v>
      </c>
      <c r="E369" s="156" t="s">
        <v>546</v>
      </c>
      <c r="F369" s="157" t="s">
        <v>547</v>
      </c>
      <c r="G369" s="158" t="s">
        <v>196</v>
      </c>
      <c r="H369" s="159">
        <v>1</v>
      </c>
      <c r="I369" s="160"/>
      <c r="J369" s="161">
        <f>ROUND(I369*H369,2)</f>
        <v>0</v>
      </c>
      <c r="K369" s="157" t="s">
        <v>187</v>
      </c>
      <c r="L369" s="35"/>
      <c r="M369" s="162" t="s">
        <v>3</v>
      </c>
      <c r="N369" s="163" t="s">
        <v>45</v>
      </c>
      <c r="O369" s="55"/>
      <c r="P369" s="164">
        <f>O369*H369</f>
        <v>0</v>
      </c>
      <c r="Q369" s="164">
        <v>0</v>
      </c>
      <c r="R369" s="164">
        <f>Q369*H369</f>
        <v>0</v>
      </c>
      <c r="S369" s="164">
        <v>0</v>
      </c>
      <c r="T369" s="16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66" t="s">
        <v>285</v>
      </c>
      <c r="AT369" s="166" t="s">
        <v>183</v>
      </c>
      <c r="AU369" s="166" t="s">
        <v>84</v>
      </c>
      <c r="AY369" s="19" t="s">
        <v>181</v>
      </c>
      <c r="BE369" s="167">
        <f>IF(N369="základní",J369,0)</f>
        <v>0</v>
      </c>
      <c r="BF369" s="167">
        <f>IF(N369="snížená",J369,0)</f>
        <v>0</v>
      </c>
      <c r="BG369" s="167">
        <f>IF(N369="zákl. přenesená",J369,0)</f>
        <v>0</v>
      </c>
      <c r="BH369" s="167">
        <f>IF(N369="sníž. přenesená",J369,0)</f>
        <v>0</v>
      </c>
      <c r="BI369" s="167">
        <f>IF(N369="nulová",J369,0)</f>
        <v>0</v>
      </c>
      <c r="BJ369" s="19" t="s">
        <v>82</v>
      </c>
      <c r="BK369" s="167">
        <f>ROUND(I369*H369,2)</f>
        <v>0</v>
      </c>
      <c r="BL369" s="19" t="s">
        <v>285</v>
      </c>
      <c r="BM369" s="166" t="s">
        <v>548</v>
      </c>
    </row>
    <row r="370" spans="1:65" s="13" customFormat="1">
      <c r="B370" s="168"/>
      <c r="D370" s="169" t="s">
        <v>190</v>
      </c>
      <c r="E370" s="170" t="s">
        <v>3</v>
      </c>
      <c r="F370" s="171" t="s">
        <v>549</v>
      </c>
      <c r="H370" s="172">
        <v>1</v>
      </c>
      <c r="I370" s="173"/>
      <c r="L370" s="168"/>
      <c r="M370" s="174"/>
      <c r="N370" s="175"/>
      <c r="O370" s="175"/>
      <c r="P370" s="175"/>
      <c r="Q370" s="175"/>
      <c r="R370" s="175"/>
      <c r="S370" s="175"/>
      <c r="T370" s="176"/>
      <c r="AT370" s="170" t="s">
        <v>190</v>
      </c>
      <c r="AU370" s="170" t="s">
        <v>84</v>
      </c>
      <c r="AV370" s="13" t="s">
        <v>84</v>
      </c>
      <c r="AW370" s="13" t="s">
        <v>35</v>
      </c>
      <c r="AX370" s="13" t="s">
        <v>74</v>
      </c>
      <c r="AY370" s="170" t="s">
        <v>181</v>
      </c>
    </row>
    <row r="371" spans="1:65" s="14" customFormat="1">
      <c r="B371" s="177"/>
      <c r="D371" s="169" t="s">
        <v>190</v>
      </c>
      <c r="E371" s="178" t="s">
        <v>3</v>
      </c>
      <c r="F371" s="179" t="s">
        <v>193</v>
      </c>
      <c r="H371" s="180">
        <v>1</v>
      </c>
      <c r="I371" s="181"/>
      <c r="L371" s="177"/>
      <c r="M371" s="182"/>
      <c r="N371" s="183"/>
      <c r="O371" s="183"/>
      <c r="P371" s="183"/>
      <c r="Q371" s="183"/>
      <c r="R371" s="183"/>
      <c r="S371" s="183"/>
      <c r="T371" s="184"/>
      <c r="AT371" s="178" t="s">
        <v>190</v>
      </c>
      <c r="AU371" s="178" t="s">
        <v>84</v>
      </c>
      <c r="AV371" s="14" t="s">
        <v>188</v>
      </c>
      <c r="AW371" s="14" t="s">
        <v>35</v>
      </c>
      <c r="AX371" s="14" t="s">
        <v>82</v>
      </c>
      <c r="AY371" s="178" t="s">
        <v>181</v>
      </c>
    </row>
    <row r="372" spans="1:65" s="2" customFormat="1" ht="33" customHeight="1">
      <c r="A372" s="34"/>
      <c r="B372" s="154"/>
      <c r="C372" s="200" t="s">
        <v>550</v>
      </c>
      <c r="D372" s="200" t="s">
        <v>297</v>
      </c>
      <c r="E372" s="201" t="s">
        <v>551</v>
      </c>
      <c r="F372" s="202" t="s">
        <v>552</v>
      </c>
      <c r="G372" s="203" t="s">
        <v>196</v>
      </c>
      <c r="H372" s="204">
        <v>1</v>
      </c>
      <c r="I372" s="205"/>
      <c r="J372" s="206">
        <f>ROUND(I372*H372,2)</f>
        <v>0</v>
      </c>
      <c r="K372" s="202" t="s">
        <v>3</v>
      </c>
      <c r="L372" s="207"/>
      <c r="M372" s="208" t="s">
        <v>3</v>
      </c>
      <c r="N372" s="209" t="s">
        <v>45</v>
      </c>
      <c r="O372" s="55"/>
      <c r="P372" s="164">
        <f>O372*H372</f>
        <v>0</v>
      </c>
      <c r="Q372" s="164">
        <v>4.2999999999999997E-2</v>
      </c>
      <c r="R372" s="164">
        <f>Q372*H372</f>
        <v>4.2999999999999997E-2</v>
      </c>
      <c r="S372" s="164">
        <v>0</v>
      </c>
      <c r="T372" s="165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66" t="s">
        <v>389</v>
      </c>
      <c r="AT372" s="166" t="s">
        <v>297</v>
      </c>
      <c r="AU372" s="166" t="s">
        <v>84</v>
      </c>
      <c r="AY372" s="19" t="s">
        <v>181</v>
      </c>
      <c r="BE372" s="167">
        <f>IF(N372="základní",J372,0)</f>
        <v>0</v>
      </c>
      <c r="BF372" s="167">
        <f>IF(N372="snížená",J372,0)</f>
        <v>0</v>
      </c>
      <c r="BG372" s="167">
        <f>IF(N372="zákl. přenesená",J372,0)</f>
        <v>0</v>
      </c>
      <c r="BH372" s="167">
        <f>IF(N372="sníž. přenesená",J372,0)</f>
        <v>0</v>
      </c>
      <c r="BI372" s="167">
        <f>IF(N372="nulová",J372,0)</f>
        <v>0</v>
      </c>
      <c r="BJ372" s="19" t="s">
        <v>82</v>
      </c>
      <c r="BK372" s="167">
        <f>ROUND(I372*H372,2)</f>
        <v>0</v>
      </c>
      <c r="BL372" s="19" t="s">
        <v>285</v>
      </c>
      <c r="BM372" s="166" t="s">
        <v>553</v>
      </c>
    </row>
    <row r="373" spans="1:65" s="2" customFormat="1" ht="33" customHeight="1">
      <c r="A373" s="34"/>
      <c r="B373" s="154"/>
      <c r="C373" s="155" t="s">
        <v>554</v>
      </c>
      <c r="D373" s="155" t="s">
        <v>183</v>
      </c>
      <c r="E373" s="156" t="s">
        <v>555</v>
      </c>
      <c r="F373" s="157" t="s">
        <v>556</v>
      </c>
      <c r="G373" s="158" t="s">
        <v>196</v>
      </c>
      <c r="H373" s="159">
        <v>1</v>
      </c>
      <c r="I373" s="160"/>
      <c r="J373" s="161">
        <f>ROUND(I373*H373,2)</f>
        <v>0</v>
      </c>
      <c r="K373" s="157" t="s">
        <v>187</v>
      </c>
      <c r="L373" s="35"/>
      <c r="M373" s="162" t="s">
        <v>3</v>
      </c>
      <c r="N373" s="163" t="s">
        <v>45</v>
      </c>
      <c r="O373" s="55"/>
      <c r="P373" s="164">
        <f>O373*H373</f>
        <v>0</v>
      </c>
      <c r="Q373" s="164">
        <v>0</v>
      </c>
      <c r="R373" s="164">
        <f>Q373*H373</f>
        <v>0</v>
      </c>
      <c r="S373" s="164">
        <v>0</v>
      </c>
      <c r="T373" s="16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66" t="s">
        <v>285</v>
      </c>
      <c r="AT373" s="166" t="s">
        <v>183</v>
      </c>
      <c r="AU373" s="166" t="s">
        <v>84</v>
      </c>
      <c r="AY373" s="19" t="s">
        <v>181</v>
      </c>
      <c r="BE373" s="167">
        <f>IF(N373="základní",J373,0)</f>
        <v>0</v>
      </c>
      <c r="BF373" s="167">
        <f>IF(N373="snížená",J373,0)</f>
        <v>0</v>
      </c>
      <c r="BG373" s="167">
        <f>IF(N373="zákl. přenesená",J373,0)</f>
        <v>0</v>
      </c>
      <c r="BH373" s="167">
        <f>IF(N373="sníž. přenesená",J373,0)</f>
        <v>0</v>
      </c>
      <c r="BI373" s="167">
        <f>IF(N373="nulová",J373,0)</f>
        <v>0</v>
      </c>
      <c r="BJ373" s="19" t="s">
        <v>82</v>
      </c>
      <c r="BK373" s="167">
        <f>ROUND(I373*H373,2)</f>
        <v>0</v>
      </c>
      <c r="BL373" s="19" t="s">
        <v>285</v>
      </c>
      <c r="BM373" s="166" t="s">
        <v>557</v>
      </c>
    </row>
    <row r="374" spans="1:65" s="13" customFormat="1">
      <c r="B374" s="168"/>
      <c r="D374" s="169" t="s">
        <v>190</v>
      </c>
      <c r="E374" s="170" t="s">
        <v>3</v>
      </c>
      <c r="F374" s="171" t="s">
        <v>558</v>
      </c>
      <c r="H374" s="172">
        <v>1</v>
      </c>
      <c r="I374" s="173"/>
      <c r="L374" s="168"/>
      <c r="M374" s="174"/>
      <c r="N374" s="175"/>
      <c r="O374" s="175"/>
      <c r="P374" s="175"/>
      <c r="Q374" s="175"/>
      <c r="R374" s="175"/>
      <c r="S374" s="175"/>
      <c r="T374" s="176"/>
      <c r="AT374" s="170" t="s">
        <v>190</v>
      </c>
      <c r="AU374" s="170" t="s">
        <v>84</v>
      </c>
      <c r="AV374" s="13" t="s">
        <v>84</v>
      </c>
      <c r="AW374" s="13" t="s">
        <v>35</v>
      </c>
      <c r="AX374" s="13" t="s">
        <v>74</v>
      </c>
      <c r="AY374" s="170" t="s">
        <v>181</v>
      </c>
    </row>
    <row r="375" spans="1:65" s="14" customFormat="1">
      <c r="B375" s="177"/>
      <c r="D375" s="169" t="s">
        <v>190</v>
      </c>
      <c r="E375" s="178" t="s">
        <v>3</v>
      </c>
      <c r="F375" s="179" t="s">
        <v>193</v>
      </c>
      <c r="H375" s="180">
        <v>1</v>
      </c>
      <c r="I375" s="181"/>
      <c r="L375" s="177"/>
      <c r="M375" s="182"/>
      <c r="N375" s="183"/>
      <c r="O375" s="183"/>
      <c r="P375" s="183"/>
      <c r="Q375" s="183"/>
      <c r="R375" s="183"/>
      <c r="S375" s="183"/>
      <c r="T375" s="184"/>
      <c r="AT375" s="178" t="s">
        <v>190</v>
      </c>
      <c r="AU375" s="178" t="s">
        <v>84</v>
      </c>
      <c r="AV375" s="14" t="s">
        <v>188</v>
      </c>
      <c r="AW375" s="14" t="s">
        <v>35</v>
      </c>
      <c r="AX375" s="14" t="s">
        <v>82</v>
      </c>
      <c r="AY375" s="178" t="s">
        <v>181</v>
      </c>
    </row>
    <row r="376" spans="1:65" s="2" customFormat="1" ht="21.75" customHeight="1">
      <c r="A376" s="34"/>
      <c r="B376" s="154"/>
      <c r="C376" s="200" t="s">
        <v>559</v>
      </c>
      <c r="D376" s="200" t="s">
        <v>297</v>
      </c>
      <c r="E376" s="201" t="s">
        <v>560</v>
      </c>
      <c r="F376" s="202" t="s">
        <v>561</v>
      </c>
      <c r="G376" s="203" t="s">
        <v>196</v>
      </c>
      <c r="H376" s="204">
        <v>1</v>
      </c>
      <c r="I376" s="205"/>
      <c r="J376" s="206">
        <f>ROUND(I376*H376,2)</f>
        <v>0</v>
      </c>
      <c r="K376" s="202" t="s">
        <v>3</v>
      </c>
      <c r="L376" s="207"/>
      <c r="M376" s="208" t="s">
        <v>3</v>
      </c>
      <c r="N376" s="209" t="s">
        <v>45</v>
      </c>
      <c r="O376" s="55"/>
      <c r="P376" s="164">
        <f>O376*H376</f>
        <v>0</v>
      </c>
      <c r="Q376" s="164">
        <v>0</v>
      </c>
      <c r="R376" s="164">
        <f>Q376*H376</f>
        <v>0</v>
      </c>
      <c r="S376" s="164">
        <v>0</v>
      </c>
      <c r="T376" s="16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66" t="s">
        <v>389</v>
      </c>
      <c r="AT376" s="166" t="s">
        <v>297</v>
      </c>
      <c r="AU376" s="166" t="s">
        <v>84</v>
      </c>
      <c r="AY376" s="19" t="s">
        <v>181</v>
      </c>
      <c r="BE376" s="167">
        <f>IF(N376="základní",J376,0)</f>
        <v>0</v>
      </c>
      <c r="BF376" s="167">
        <f>IF(N376="snížená",J376,0)</f>
        <v>0</v>
      </c>
      <c r="BG376" s="167">
        <f>IF(N376="zákl. přenesená",J376,0)</f>
        <v>0</v>
      </c>
      <c r="BH376" s="167">
        <f>IF(N376="sníž. přenesená",J376,0)</f>
        <v>0</v>
      </c>
      <c r="BI376" s="167">
        <f>IF(N376="nulová",J376,0)</f>
        <v>0</v>
      </c>
      <c r="BJ376" s="19" t="s">
        <v>82</v>
      </c>
      <c r="BK376" s="167">
        <f>ROUND(I376*H376,2)</f>
        <v>0</v>
      </c>
      <c r="BL376" s="19" t="s">
        <v>285</v>
      </c>
      <c r="BM376" s="166" t="s">
        <v>562</v>
      </c>
    </row>
    <row r="377" spans="1:65" s="2" customFormat="1" ht="21.75" customHeight="1">
      <c r="A377" s="34"/>
      <c r="B377" s="154"/>
      <c r="C377" s="155" t="s">
        <v>563</v>
      </c>
      <c r="D377" s="155" t="s">
        <v>183</v>
      </c>
      <c r="E377" s="156" t="s">
        <v>564</v>
      </c>
      <c r="F377" s="157" t="s">
        <v>565</v>
      </c>
      <c r="G377" s="158" t="s">
        <v>196</v>
      </c>
      <c r="H377" s="159">
        <v>2</v>
      </c>
      <c r="I377" s="160"/>
      <c r="J377" s="161">
        <f>ROUND(I377*H377,2)</f>
        <v>0</v>
      </c>
      <c r="K377" s="157" t="s">
        <v>187</v>
      </c>
      <c r="L377" s="35"/>
      <c r="M377" s="162" t="s">
        <v>3</v>
      </c>
      <c r="N377" s="163" t="s">
        <v>45</v>
      </c>
      <c r="O377" s="55"/>
      <c r="P377" s="164">
        <f>O377*H377</f>
        <v>0</v>
      </c>
      <c r="Q377" s="164">
        <v>0</v>
      </c>
      <c r="R377" s="164">
        <f>Q377*H377</f>
        <v>0</v>
      </c>
      <c r="S377" s="164">
        <v>0</v>
      </c>
      <c r="T377" s="16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66" t="s">
        <v>285</v>
      </c>
      <c r="AT377" s="166" t="s">
        <v>183</v>
      </c>
      <c r="AU377" s="166" t="s">
        <v>84</v>
      </c>
      <c r="AY377" s="19" t="s">
        <v>181</v>
      </c>
      <c r="BE377" s="167">
        <f>IF(N377="základní",J377,0)</f>
        <v>0</v>
      </c>
      <c r="BF377" s="167">
        <f>IF(N377="snížená",J377,0)</f>
        <v>0</v>
      </c>
      <c r="BG377" s="167">
        <f>IF(N377="zákl. přenesená",J377,0)</f>
        <v>0</v>
      </c>
      <c r="BH377" s="167">
        <f>IF(N377="sníž. přenesená",J377,0)</f>
        <v>0</v>
      </c>
      <c r="BI377" s="167">
        <f>IF(N377="nulová",J377,0)</f>
        <v>0</v>
      </c>
      <c r="BJ377" s="19" t="s">
        <v>82</v>
      </c>
      <c r="BK377" s="167">
        <f>ROUND(I377*H377,2)</f>
        <v>0</v>
      </c>
      <c r="BL377" s="19" t="s">
        <v>285</v>
      </c>
      <c r="BM377" s="166" t="s">
        <v>566</v>
      </c>
    </row>
    <row r="378" spans="1:65" s="13" customFormat="1">
      <c r="B378" s="168"/>
      <c r="D378" s="169" t="s">
        <v>190</v>
      </c>
      <c r="E378" s="170" t="s">
        <v>3</v>
      </c>
      <c r="F378" s="171" t="s">
        <v>540</v>
      </c>
      <c r="H378" s="172">
        <v>1</v>
      </c>
      <c r="I378" s="173"/>
      <c r="L378" s="168"/>
      <c r="M378" s="174"/>
      <c r="N378" s="175"/>
      <c r="O378" s="175"/>
      <c r="P378" s="175"/>
      <c r="Q378" s="175"/>
      <c r="R378" s="175"/>
      <c r="S378" s="175"/>
      <c r="T378" s="176"/>
      <c r="AT378" s="170" t="s">
        <v>190</v>
      </c>
      <c r="AU378" s="170" t="s">
        <v>84</v>
      </c>
      <c r="AV378" s="13" t="s">
        <v>84</v>
      </c>
      <c r="AW378" s="13" t="s">
        <v>35</v>
      </c>
      <c r="AX378" s="13" t="s">
        <v>74</v>
      </c>
      <c r="AY378" s="170" t="s">
        <v>181</v>
      </c>
    </row>
    <row r="379" spans="1:65" s="13" customFormat="1">
      <c r="B379" s="168"/>
      <c r="D379" s="169" t="s">
        <v>190</v>
      </c>
      <c r="E379" s="170" t="s">
        <v>3</v>
      </c>
      <c r="F379" s="171" t="s">
        <v>549</v>
      </c>
      <c r="H379" s="172">
        <v>1</v>
      </c>
      <c r="I379" s="173"/>
      <c r="L379" s="168"/>
      <c r="M379" s="174"/>
      <c r="N379" s="175"/>
      <c r="O379" s="175"/>
      <c r="P379" s="175"/>
      <c r="Q379" s="175"/>
      <c r="R379" s="175"/>
      <c r="S379" s="175"/>
      <c r="T379" s="176"/>
      <c r="AT379" s="170" t="s">
        <v>190</v>
      </c>
      <c r="AU379" s="170" t="s">
        <v>84</v>
      </c>
      <c r="AV379" s="13" t="s">
        <v>84</v>
      </c>
      <c r="AW379" s="13" t="s">
        <v>35</v>
      </c>
      <c r="AX379" s="13" t="s">
        <v>74</v>
      </c>
      <c r="AY379" s="170" t="s">
        <v>181</v>
      </c>
    </row>
    <row r="380" spans="1:65" s="14" customFormat="1">
      <c r="B380" s="177"/>
      <c r="D380" s="169" t="s">
        <v>190</v>
      </c>
      <c r="E380" s="178" t="s">
        <v>3</v>
      </c>
      <c r="F380" s="179" t="s">
        <v>193</v>
      </c>
      <c r="H380" s="180">
        <v>2</v>
      </c>
      <c r="I380" s="181"/>
      <c r="L380" s="177"/>
      <c r="M380" s="182"/>
      <c r="N380" s="183"/>
      <c r="O380" s="183"/>
      <c r="P380" s="183"/>
      <c r="Q380" s="183"/>
      <c r="R380" s="183"/>
      <c r="S380" s="183"/>
      <c r="T380" s="184"/>
      <c r="AT380" s="178" t="s">
        <v>190</v>
      </c>
      <c r="AU380" s="178" t="s">
        <v>84</v>
      </c>
      <c r="AV380" s="14" t="s">
        <v>188</v>
      </c>
      <c r="AW380" s="14" t="s">
        <v>35</v>
      </c>
      <c r="AX380" s="14" t="s">
        <v>82</v>
      </c>
      <c r="AY380" s="178" t="s">
        <v>181</v>
      </c>
    </row>
    <row r="381" spans="1:65" s="2" customFormat="1" ht="16.5" customHeight="1">
      <c r="A381" s="34"/>
      <c r="B381" s="154"/>
      <c r="C381" s="200" t="s">
        <v>567</v>
      </c>
      <c r="D381" s="200" t="s">
        <v>297</v>
      </c>
      <c r="E381" s="201" t="s">
        <v>568</v>
      </c>
      <c r="F381" s="202" t="s">
        <v>569</v>
      </c>
      <c r="G381" s="203" t="s">
        <v>196</v>
      </c>
      <c r="H381" s="204">
        <v>2</v>
      </c>
      <c r="I381" s="205"/>
      <c r="J381" s="206">
        <f>ROUND(I381*H381,2)</f>
        <v>0</v>
      </c>
      <c r="K381" s="202" t="s">
        <v>3</v>
      </c>
      <c r="L381" s="207"/>
      <c r="M381" s="208" t="s">
        <v>3</v>
      </c>
      <c r="N381" s="209" t="s">
        <v>45</v>
      </c>
      <c r="O381" s="55"/>
      <c r="P381" s="164">
        <f>O381*H381</f>
        <v>0</v>
      </c>
      <c r="Q381" s="164">
        <v>4.7000000000000002E-3</v>
      </c>
      <c r="R381" s="164">
        <f>Q381*H381</f>
        <v>9.4000000000000004E-3</v>
      </c>
      <c r="S381" s="164">
        <v>0</v>
      </c>
      <c r="T381" s="16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66" t="s">
        <v>389</v>
      </c>
      <c r="AT381" s="166" t="s">
        <v>297</v>
      </c>
      <c r="AU381" s="166" t="s">
        <v>84</v>
      </c>
      <c r="AY381" s="19" t="s">
        <v>181</v>
      </c>
      <c r="BE381" s="167">
        <f>IF(N381="základní",J381,0)</f>
        <v>0</v>
      </c>
      <c r="BF381" s="167">
        <f>IF(N381="snížená",J381,0)</f>
        <v>0</v>
      </c>
      <c r="BG381" s="167">
        <f>IF(N381="zákl. přenesená",J381,0)</f>
        <v>0</v>
      </c>
      <c r="BH381" s="167">
        <f>IF(N381="sníž. přenesená",J381,0)</f>
        <v>0</v>
      </c>
      <c r="BI381" s="167">
        <f>IF(N381="nulová",J381,0)</f>
        <v>0</v>
      </c>
      <c r="BJ381" s="19" t="s">
        <v>82</v>
      </c>
      <c r="BK381" s="167">
        <f>ROUND(I381*H381,2)</f>
        <v>0</v>
      </c>
      <c r="BL381" s="19" t="s">
        <v>285</v>
      </c>
      <c r="BM381" s="166" t="s">
        <v>570</v>
      </c>
    </row>
    <row r="382" spans="1:65" s="2" customFormat="1" ht="33" customHeight="1">
      <c r="A382" s="34"/>
      <c r="B382" s="154"/>
      <c r="C382" s="155" t="s">
        <v>571</v>
      </c>
      <c r="D382" s="155" t="s">
        <v>183</v>
      </c>
      <c r="E382" s="156" t="s">
        <v>572</v>
      </c>
      <c r="F382" s="157" t="s">
        <v>573</v>
      </c>
      <c r="G382" s="158" t="s">
        <v>196</v>
      </c>
      <c r="H382" s="159">
        <v>7</v>
      </c>
      <c r="I382" s="160"/>
      <c r="J382" s="161">
        <f>ROUND(I382*H382,2)</f>
        <v>0</v>
      </c>
      <c r="K382" s="157" t="s">
        <v>187</v>
      </c>
      <c r="L382" s="35"/>
      <c r="M382" s="162" t="s">
        <v>3</v>
      </c>
      <c r="N382" s="163" t="s">
        <v>45</v>
      </c>
      <c r="O382" s="55"/>
      <c r="P382" s="164">
        <f>O382*H382</f>
        <v>0</v>
      </c>
      <c r="Q382" s="164">
        <v>4.6999999999999999E-4</v>
      </c>
      <c r="R382" s="164">
        <f>Q382*H382</f>
        <v>3.29E-3</v>
      </c>
      <c r="S382" s="164">
        <v>0</v>
      </c>
      <c r="T382" s="165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66" t="s">
        <v>285</v>
      </c>
      <c r="AT382" s="166" t="s">
        <v>183</v>
      </c>
      <c r="AU382" s="166" t="s">
        <v>84</v>
      </c>
      <c r="AY382" s="19" t="s">
        <v>181</v>
      </c>
      <c r="BE382" s="167">
        <f>IF(N382="základní",J382,0)</f>
        <v>0</v>
      </c>
      <c r="BF382" s="167">
        <f>IF(N382="snížená",J382,0)</f>
        <v>0</v>
      </c>
      <c r="BG382" s="167">
        <f>IF(N382="zákl. přenesená",J382,0)</f>
        <v>0</v>
      </c>
      <c r="BH382" s="167">
        <f>IF(N382="sníž. přenesená",J382,0)</f>
        <v>0</v>
      </c>
      <c r="BI382" s="167">
        <f>IF(N382="nulová",J382,0)</f>
        <v>0</v>
      </c>
      <c r="BJ382" s="19" t="s">
        <v>82</v>
      </c>
      <c r="BK382" s="167">
        <f>ROUND(I382*H382,2)</f>
        <v>0</v>
      </c>
      <c r="BL382" s="19" t="s">
        <v>285</v>
      </c>
      <c r="BM382" s="166" t="s">
        <v>574</v>
      </c>
    </row>
    <row r="383" spans="1:65" s="13" customFormat="1">
      <c r="B383" s="168"/>
      <c r="D383" s="169" t="s">
        <v>190</v>
      </c>
      <c r="E383" s="170" t="s">
        <v>3</v>
      </c>
      <c r="F383" s="171" t="s">
        <v>558</v>
      </c>
      <c r="H383" s="172">
        <v>1</v>
      </c>
      <c r="I383" s="173"/>
      <c r="L383" s="168"/>
      <c r="M383" s="174"/>
      <c r="N383" s="175"/>
      <c r="O383" s="175"/>
      <c r="P383" s="175"/>
      <c r="Q383" s="175"/>
      <c r="R383" s="175"/>
      <c r="S383" s="175"/>
      <c r="T383" s="176"/>
      <c r="AT383" s="170" t="s">
        <v>190</v>
      </c>
      <c r="AU383" s="170" t="s">
        <v>84</v>
      </c>
      <c r="AV383" s="13" t="s">
        <v>84</v>
      </c>
      <c r="AW383" s="13" t="s">
        <v>35</v>
      </c>
      <c r="AX383" s="13" t="s">
        <v>74</v>
      </c>
      <c r="AY383" s="170" t="s">
        <v>181</v>
      </c>
    </row>
    <row r="384" spans="1:65" s="13" customFormat="1">
      <c r="B384" s="168"/>
      <c r="D384" s="169" t="s">
        <v>190</v>
      </c>
      <c r="E384" s="170" t="s">
        <v>3</v>
      </c>
      <c r="F384" s="171" t="s">
        <v>529</v>
      </c>
      <c r="H384" s="172">
        <v>3</v>
      </c>
      <c r="I384" s="173"/>
      <c r="L384" s="168"/>
      <c r="M384" s="174"/>
      <c r="N384" s="175"/>
      <c r="O384" s="175"/>
      <c r="P384" s="175"/>
      <c r="Q384" s="175"/>
      <c r="R384" s="175"/>
      <c r="S384" s="175"/>
      <c r="T384" s="176"/>
      <c r="AT384" s="170" t="s">
        <v>190</v>
      </c>
      <c r="AU384" s="170" t="s">
        <v>84</v>
      </c>
      <c r="AV384" s="13" t="s">
        <v>84</v>
      </c>
      <c r="AW384" s="13" t="s">
        <v>35</v>
      </c>
      <c r="AX384" s="13" t="s">
        <v>74</v>
      </c>
      <c r="AY384" s="170" t="s">
        <v>181</v>
      </c>
    </row>
    <row r="385" spans="1:65" s="13" customFormat="1">
      <c r="B385" s="168"/>
      <c r="D385" s="169" t="s">
        <v>190</v>
      </c>
      <c r="E385" s="170" t="s">
        <v>3</v>
      </c>
      <c r="F385" s="171" t="s">
        <v>530</v>
      </c>
      <c r="H385" s="172">
        <v>2</v>
      </c>
      <c r="I385" s="173"/>
      <c r="L385" s="168"/>
      <c r="M385" s="174"/>
      <c r="N385" s="175"/>
      <c r="O385" s="175"/>
      <c r="P385" s="175"/>
      <c r="Q385" s="175"/>
      <c r="R385" s="175"/>
      <c r="S385" s="175"/>
      <c r="T385" s="176"/>
      <c r="AT385" s="170" t="s">
        <v>190</v>
      </c>
      <c r="AU385" s="170" t="s">
        <v>84</v>
      </c>
      <c r="AV385" s="13" t="s">
        <v>84</v>
      </c>
      <c r="AW385" s="13" t="s">
        <v>35</v>
      </c>
      <c r="AX385" s="13" t="s">
        <v>74</v>
      </c>
      <c r="AY385" s="170" t="s">
        <v>181</v>
      </c>
    </row>
    <row r="386" spans="1:65" s="13" customFormat="1">
      <c r="B386" s="168"/>
      <c r="D386" s="169" t="s">
        <v>190</v>
      </c>
      <c r="E386" s="170" t="s">
        <v>3</v>
      </c>
      <c r="F386" s="171" t="s">
        <v>531</v>
      </c>
      <c r="H386" s="172">
        <v>1</v>
      </c>
      <c r="I386" s="173"/>
      <c r="L386" s="168"/>
      <c r="M386" s="174"/>
      <c r="N386" s="175"/>
      <c r="O386" s="175"/>
      <c r="P386" s="175"/>
      <c r="Q386" s="175"/>
      <c r="R386" s="175"/>
      <c r="S386" s="175"/>
      <c r="T386" s="176"/>
      <c r="AT386" s="170" t="s">
        <v>190</v>
      </c>
      <c r="AU386" s="170" t="s">
        <v>84</v>
      </c>
      <c r="AV386" s="13" t="s">
        <v>84</v>
      </c>
      <c r="AW386" s="13" t="s">
        <v>35</v>
      </c>
      <c r="AX386" s="13" t="s">
        <v>74</v>
      </c>
      <c r="AY386" s="170" t="s">
        <v>181</v>
      </c>
    </row>
    <row r="387" spans="1:65" s="14" customFormat="1">
      <c r="B387" s="177"/>
      <c r="D387" s="169" t="s">
        <v>190</v>
      </c>
      <c r="E387" s="178" t="s">
        <v>3</v>
      </c>
      <c r="F387" s="179" t="s">
        <v>193</v>
      </c>
      <c r="H387" s="180">
        <v>7</v>
      </c>
      <c r="I387" s="181"/>
      <c r="L387" s="177"/>
      <c r="M387" s="182"/>
      <c r="N387" s="183"/>
      <c r="O387" s="183"/>
      <c r="P387" s="183"/>
      <c r="Q387" s="183"/>
      <c r="R387" s="183"/>
      <c r="S387" s="183"/>
      <c r="T387" s="184"/>
      <c r="AT387" s="178" t="s">
        <v>190</v>
      </c>
      <c r="AU387" s="178" t="s">
        <v>84</v>
      </c>
      <c r="AV387" s="14" t="s">
        <v>188</v>
      </c>
      <c r="AW387" s="14" t="s">
        <v>35</v>
      </c>
      <c r="AX387" s="14" t="s">
        <v>82</v>
      </c>
      <c r="AY387" s="178" t="s">
        <v>181</v>
      </c>
    </row>
    <row r="388" spans="1:65" s="2" customFormat="1" ht="21.75" customHeight="1">
      <c r="A388" s="34"/>
      <c r="B388" s="154"/>
      <c r="C388" s="200" t="s">
        <v>575</v>
      </c>
      <c r="D388" s="200" t="s">
        <v>297</v>
      </c>
      <c r="E388" s="201" t="s">
        <v>576</v>
      </c>
      <c r="F388" s="202" t="s">
        <v>577</v>
      </c>
      <c r="G388" s="203" t="s">
        <v>196</v>
      </c>
      <c r="H388" s="204">
        <v>6</v>
      </c>
      <c r="I388" s="205"/>
      <c r="J388" s="206">
        <f>ROUND(I388*H388,2)</f>
        <v>0</v>
      </c>
      <c r="K388" s="202" t="s">
        <v>187</v>
      </c>
      <c r="L388" s="207"/>
      <c r="M388" s="208" t="s">
        <v>3</v>
      </c>
      <c r="N388" s="209" t="s">
        <v>45</v>
      </c>
      <c r="O388" s="55"/>
      <c r="P388" s="164">
        <f>O388*H388</f>
        <v>0</v>
      </c>
      <c r="Q388" s="164">
        <v>1.6E-2</v>
      </c>
      <c r="R388" s="164">
        <f>Q388*H388</f>
        <v>9.6000000000000002E-2</v>
      </c>
      <c r="S388" s="164">
        <v>0</v>
      </c>
      <c r="T388" s="165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66" t="s">
        <v>389</v>
      </c>
      <c r="AT388" s="166" t="s">
        <v>297</v>
      </c>
      <c r="AU388" s="166" t="s">
        <v>84</v>
      </c>
      <c r="AY388" s="19" t="s">
        <v>181</v>
      </c>
      <c r="BE388" s="167">
        <f>IF(N388="základní",J388,0)</f>
        <v>0</v>
      </c>
      <c r="BF388" s="167">
        <f>IF(N388="snížená",J388,0)</f>
        <v>0</v>
      </c>
      <c r="BG388" s="167">
        <f>IF(N388="zákl. přenesená",J388,0)</f>
        <v>0</v>
      </c>
      <c r="BH388" s="167">
        <f>IF(N388="sníž. přenesená",J388,0)</f>
        <v>0</v>
      </c>
      <c r="BI388" s="167">
        <f>IF(N388="nulová",J388,0)</f>
        <v>0</v>
      </c>
      <c r="BJ388" s="19" t="s">
        <v>82</v>
      </c>
      <c r="BK388" s="167">
        <f>ROUND(I388*H388,2)</f>
        <v>0</v>
      </c>
      <c r="BL388" s="19" t="s">
        <v>285</v>
      </c>
      <c r="BM388" s="166" t="s">
        <v>578</v>
      </c>
    </row>
    <row r="389" spans="1:65" s="2" customFormat="1" ht="21.75" customHeight="1">
      <c r="A389" s="34"/>
      <c r="B389" s="154"/>
      <c r="C389" s="200" t="s">
        <v>579</v>
      </c>
      <c r="D389" s="200" t="s">
        <v>297</v>
      </c>
      <c r="E389" s="201" t="s">
        <v>580</v>
      </c>
      <c r="F389" s="202" t="s">
        <v>581</v>
      </c>
      <c r="G389" s="203" t="s">
        <v>196</v>
      </c>
      <c r="H389" s="204">
        <v>1</v>
      </c>
      <c r="I389" s="205"/>
      <c r="J389" s="206">
        <f>ROUND(I389*H389,2)</f>
        <v>0</v>
      </c>
      <c r="K389" s="202" t="s">
        <v>3</v>
      </c>
      <c r="L389" s="207"/>
      <c r="M389" s="208" t="s">
        <v>3</v>
      </c>
      <c r="N389" s="209" t="s">
        <v>45</v>
      </c>
      <c r="O389" s="55"/>
      <c r="P389" s="164">
        <f>O389*H389</f>
        <v>0</v>
      </c>
      <c r="Q389" s="164">
        <v>1.6E-2</v>
      </c>
      <c r="R389" s="164">
        <f>Q389*H389</f>
        <v>1.6E-2</v>
      </c>
      <c r="S389" s="164">
        <v>0</v>
      </c>
      <c r="T389" s="16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66" t="s">
        <v>389</v>
      </c>
      <c r="AT389" s="166" t="s">
        <v>297</v>
      </c>
      <c r="AU389" s="166" t="s">
        <v>84</v>
      </c>
      <c r="AY389" s="19" t="s">
        <v>181</v>
      </c>
      <c r="BE389" s="167">
        <f>IF(N389="základní",J389,0)</f>
        <v>0</v>
      </c>
      <c r="BF389" s="167">
        <f>IF(N389="snížená",J389,0)</f>
        <v>0</v>
      </c>
      <c r="BG389" s="167">
        <f>IF(N389="zákl. přenesená",J389,0)</f>
        <v>0</v>
      </c>
      <c r="BH389" s="167">
        <f>IF(N389="sníž. přenesená",J389,0)</f>
        <v>0</v>
      </c>
      <c r="BI389" s="167">
        <f>IF(N389="nulová",J389,0)</f>
        <v>0</v>
      </c>
      <c r="BJ389" s="19" t="s">
        <v>82</v>
      </c>
      <c r="BK389" s="167">
        <f>ROUND(I389*H389,2)</f>
        <v>0</v>
      </c>
      <c r="BL389" s="19" t="s">
        <v>285</v>
      </c>
      <c r="BM389" s="166" t="s">
        <v>582</v>
      </c>
    </row>
    <row r="390" spans="1:65" s="2" customFormat="1" ht="33" customHeight="1">
      <c r="A390" s="34"/>
      <c r="B390" s="154"/>
      <c r="C390" s="155" t="s">
        <v>583</v>
      </c>
      <c r="D390" s="155" t="s">
        <v>183</v>
      </c>
      <c r="E390" s="156" t="s">
        <v>584</v>
      </c>
      <c r="F390" s="157" t="s">
        <v>585</v>
      </c>
      <c r="G390" s="158" t="s">
        <v>196</v>
      </c>
      <c r="H390" s="159">
        <v>1</v>
      </c>
      <c r="I390" s="160"/>
      <c r="J390" s="161">
        <f>ROUND(I390*H390,2)</f>
        <v>0</v>
      </c>
      <c r="K390" s="157" t="s">
        <v>187</v>
      </c>
      <c r="L390" s="35"/>
      <c r="M390" s="162" t="s">
        <v>3</v>
      </c>
      <c r="N390" s="163" t="s">
        <v>45</v>
      </c>
      <c r="O390" s="55"/>
      <c r="P390" s="164">
        <f>O390*H390</f>
        <v>0</v>
      </c>
      <c r="Q390" s="164">
        <v>4.0000000000000002E-4</v>
      </c>
      <c r="R390" s="164">
        <f>Q390*H390</f>
        <v>4.0000000000000002E-4</v>
      </c>
      <c r="S390" s="164">
        <v>0</v>
      </c>
      <c r="T390" s="16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66" t="s">
        <v>285</v>
      </c>
      <c r="AT390" s="166" t="s">
        <v>183</v>
      </c>
      <c r="AU390" s="166" t="s">
        <v>84</v>
      </c>
      <c r="AY390" s="19" t="s">
        <v>181</v>
      </c>
      <c r="BE390" s="167">
        <f>IF(N390="základní",J390,0)</f>
        <v>0</v>
      </c>
      <c r="BF390" s="167">
        <f>IF(N390="snížená",J390,0)</f>
        <v>0</v>
      </c>
      <c r="BG390" s="167">
        <f>IF(N390="zákl. přenesená",J390,0)</f>
        <v>0</v>
      </c>
      <c r="BH390" s="167">
        <f>IF(N390="sníž. přenesená",J390,0)</f>
        <v>0</v>
      </c>
      <c r="BI390" s="167">
        <f>IF(N390="nulová",J390,0)</f>
        <v>0</v>
      </c>
      <c r="BJ390" s="19" t="s">
        <v>82</v>
      </c>
      <c r="BK390" s="167">
        <f>ROUND(I390*H390,2)</f>
        <v>0</v>
      </c>
      <c r="BL390" s="19" t="s">
        <v>285</v>
      </c>
      <c r="BM390" s="166" t="s">
        <v>586</v>
      </c>
    </row>
    <row r="391" spans="1:65" s="13" customFormat="1">
      <c r="B391" s="168"/>
      <c r="D391" s="169" t="s">
        <v>190</v>
      </c>
      <c r="E391" s="170" t="s">
        <v>3</v>
      </c>
      <c r="F391" s="171" t="s">
        <v>540</v>
      </c>
      <c r="H391" s="172">
        <v>1</v>
      </c>
      <c r="I391" s="173"/>
      <c r="L391" s="168"/>
      <c r="M391" s="174"/>
      <c r="N391" s="175"/>
      <c r="O391" s="175"/>
      <c r="P391" s="175"/>
      <c r="Q391" s="175"/>
      <c r="R391" s="175"/>
      <c r="S391" s="175"/>
      <c r="T391" s="176"/>
      <c r="AT391" s="170" t="s">
        <v>190</v>
      </c>
      <c r="AU391" s="170" t="s">
        <v>84</v>
      </c>
      <c r="AV391" s="13" t="s">
        <v>84</v>
      </c>
      <c r="AW391" s="13" t="s">
        <v>35</v>
      </c>
      <c r="AX391" s="13" t="s">
        <v>74</v>
      </c>
      <c r="AY391" s="170" t="s">
        <v>181</v>
      </c>
    </row>
    <row r="392" spans="1:65" s="14" customFormat="1">
      <c r="B392" s="177"/>
      <c r="D392" s="169" t="s">
        <v>190</v>
      </c>
      <c r="E392" s="178" t="s">
        <v>3</v>
      </c>
      <c r="F392" s="179" t="s">
        <v>193</v>
      </c>
      <c r="H392" s="180">
        <v>1</v>
      </c>
      <c r="I392" s="181"/>
      <c r="L392" s="177"/>
      <c r="M392" s="182"/>
      <c r="N392" s="183"/>
      <c r="O392" s="183"/>
      <c r="P392" s="183"/>
      <c r="Q392" s="183"/>
      <c r="R392" s="183"/>
      <c r="S392" s="183"/>
      <c r="T392" s="184"/>
      <c r="AT392" s="178" t="s">
        <v>190</v>
      </c>
      <c r="AU392" s="178" t="s">
        <v>84</v>
      </c>
      <c r="AV392" s="14" t="s">
        <v>188</v>
      </c>
      <c r="AW392" s="14" t="s">
        <v>35</v>
      </c>
      <c r="AX392" s="14" t="s">
        <v>82</v>
      </c>
      <c r="AY392" s="178" t="s">
        <v>181</v>
      </c>
    </row>
    <row r="393" spans="1:65" s="2" customFormat="1" ht="21.75" customHeight="1">
      <c r="A393" s="34"/>
      <c r="B393" s="154"/>
      <c r="C393" s="200" t="s">
        <v>587</v>
      </c>
      <c r="D393" s="200" t="s">
        <v>297</v>
      </c>
      <c r="E393" s="201" t="s">
        <v>588</v>
      </c>
      <c r="F393" s="202" t="s">
        <v>589</v>
      </c>
      <c r="G393" s="203" t="s">
        <v>196</v>
      </c>
      <c r="H393" s="204">
        <v>1</v>
      </c>
      <c r="I393" s="205"/>
      <c r="J393" s="206">
        <f>ROUND(I393*H393,2)</f>
        <v>0</v>
      </c>
      <c r="K393" s="202" t="s">
        <v>187</v>
      </c>
      <c r="L393" s="207"/>
      <c r="M393" s="208" t="s">
        <v>3</v>
      </c>
      <c r="N393" s="209" t="s">
        <v>45</v>
      </c>
      <c r="O393" s="55"/>
      <c r="P393" s="164">
        <f>O393*H393</f>
        <v>0</v>
      </c>
      <c r="Q393" s="164">
        <v>1.7000000000000001E-2</v>
      </c>
      <c r="R393" s="164">
        <f>Q393*H393</f>
        <v>1.7000000000000001E-2</v>
      </c>
      <c r="S393" s="164">
        <v>0</v>
      </c>
      <c r="T393" s="16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66" t="s">
        <v>389</v>
      </c>
      <c r="AT393" s="166" t="s">
        <v>297</v>
      </c>
      <c r="AU393" s="166" t="s">
        <v>84</v>
      </c>
      <c r="AY393" s="19" t="s">
        <v>181</v>
      </c>
      <c r="BE393" s="167">
        <f>IF(N393="základní",J393,0)</f>
        <v>0</v>
      </c>
      <c r="BF393" s="167">
        <f>IF(N393="snížená",J393,0)</f>
        <v>0</v>
      </c>
      <c r="BG393" s="167">
        <f>IF(N393="zákl. přenesená",J393,0)</f>
        <v>0</v>
      </c>
      <c r="BH393" s="167">
        <f>IF(N393="sníž. přenesená",J393,0)</f>
        <v>0</v>
      </c>
      <c r="BI393" s="167">
        <f>IF(N393="nulová",J393,0)</f>
        <v>0</v>
      </c>
      <c r="BJ393" s="19" t="s">
        <v>82</v>
      </c>
      <c r="BK393" s="167">
        <f>ROUND(I393*H393,2)</f>
        <v>0</v>
      </c>
      <c r="BL393" s="19" t="s">
        <v>285</v>
      </c>
      <c r="BM393" s="166" t="s">
        <v>590</v>
      </c>
    </row>
    <row r="394" spans="1:65" s="2" customFormat="1" ht="33" customHeight="1">
      <c r="A394" s="34"/>
      <c r="B394" s="154"/>
      <c r="C394" s="155" t="s">
        <v>591</v>
      </c>
      <c r="D394" s="155" t="s">
        <v>183</v>
      </c>
      <c r="E394" s="156" t="s">
        <v>592</v>
      </c>
      <c r="F394" s="157" t="s">
        <v>593</v>
      </c>
      <c r="G394" s="158" t="s">
        <v>196</v>
      </c>
      <c r="H394" s="159">
        <v>1</v>
      </c>
      <c r="I394" s="160"/>
      <c r="J394" s="161">
        <f>ROUND(I394*H394,2)</f>
        <v>0</v>
      </c>
      <c r="K394" s="157" t="s">
        <v>187</v>
      </c>
      <c r="L394" s="35"/>
      <c r="M394" s="162" t="s">
        <v>3</v>
      </c>
      <c r="N394" s="163" t="s">
        <v>45</v>
      </c>
      <c r="O394" s="55"/>
      <c r="P394" s="164">
        <f>O394*H394</f>
        <v>0</v>
      </c>
      <c r="Q394" s="164">
        <v>4.0999999999999999E-4</v>
      </c>
      <c r="R394" s="164">
        <f>Q394*H394</f>
        <v>4.0999999999999999E-4</v>
      </c>
      <c r="S394" s="164">
        <v>0</v>
      </c>
      <c r="T394" s="16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66" t="s">
        <v>285</v>
      </c>
      <c r="AT394" s="166" t="s">
        <v>183</v>
      </c>
      <c r="AU394" s="166" t="s">
        <v>84</v>
      </c>
      <c r="AY394" s="19" t="s">
        <v>181</v>
      </c>
      <c r="BE394" s="167">
        <f>IF(N394="základní",J394,0)</f>
        <v>0</v>
      </c>
      <c r="BF394" s="167">
        <f>IF(N394="snížená",J394,0)</f>
        <v>0</v>
      </c>
      <c r="BG394" s="167">
        <f>IF(N394="zákl. přenesená",J394,0)</f>
        <v>0</v>
      </c>
      <c r="BH394" s="167">
        <f>IF(N394="sníž. přenesená",J394,0)</f>
        <v>0</v>
      </c>
      <c r="BI394" s="167">
        <f>IF(N394="nulová",J394,0)</f>
        <v>0</v>
      </c>
      <c r="BJ394" s="19" t="s">
        <v>82</v>
      </c>
      <c r="BK394" s="167">
        <f>ROUND(I394*H394,2)</f>
        <v>0</v>
      </c>
      <c r="BL394" s="19" t="s">
        <v>285</v>
      </c>
      <c r="BM394" s="166" t="s">
        <v>594</v>
      </c>
    </row>
    <row r="395" spans="1:65" s="13" customFormat="1">
      <c r="B395" s="168"/>
      <c r="D395" s="169" t="s">
        <v>190</v>
      </c>
      <c r="E395" s="170" t="s">
        <v>3</v>
      </c>
      <c r="F395" s="171" t="s">
        <v>549</v>
      </c>
      <c r="H395" s="172">
        <v>1</v>
      </c>
      <c r="I395" s="173"/>
      <c r="L395" s="168"/>
      <c r="M395" s="174"/>
      <c r="N395" s="175"/>
      <c r="O395" s="175"/>
      <c r="P395" s="175"/>
      <c r="Q395" s="175"/>
      <c r="R395" s="175"/>
      <c r="S395" s="175"/>
      <c r="T395" s="176"/>
      <c r="AT395" s="170" t="s">
        <v>190</v>
      </c>
      <c r="AU395" s="170" t="s">
        <v>84</v>
      </c>
      <c r="AV395" s="13" t="s">
        <v>84</v>
      </c>
      <c r="AW395" s="13" t="s">
        <v>35</v>
      </c>
      <c r="AX395" s="13" t="s">
        <v>74</v>
      </c>
      <c r="AY395" s="170" t="s">
        <v>181</v>
      </c>
    </row>
    <row r="396" spans="1:65" s="14" customFormat="1">
      <c r="B396" s="177"/>
      <c r="D396" s="169" t="s">
        <v>190</v>
      </c>
      <c r="E396" s="178" t="s">
        <v>3</v>
      </c>
      <c r="F396" s="179" t="s">
        <v>193</v>
      </c>
      <c r="H396" s="180">
        <v>1</v>
      </c>
      <c r="I396" s="181"/>
      <c r="L396" s="177"/>
      <c r="M396" s="182"/>
      <c r="N396" s="183"/>
      <c r="O396" s="183"/>
      <c r="P396" s="183"/>
      <c r="Q396" s="183"/>
      <c r="R396" s="183"/>
      <c r="S396" s="183"/>
      <c r="T396" s="184"/>
      <c r="AT396" s="178" t="s">
        <v>190</v>
      </c>
      <c r="AU396" s="178" t="s">
        <v>84</v>
      </c>
      <c r="AV396" s="14" t="s">
        <v>188</v>
      </c>
      <c r="AW396" s="14" t="s">
        <v>35</v>
      </c>
      <c r="AX396" s="14" t="s">
        <v>82</v>
      </c>
      <c r="AY396" s="178" t="s">
        <v>181</v>
      </c>
    </row>
    <row r="397" spans="1:65" s="2" customFormat="1" ht="33" customHeight="1">
      <c r="A397" s="34"/>
      <c r="B397" s="154"/>
      <c r="C397" s="200" t="s">
        <v>595</v>
      </c>
      <c r="D397" s="200" t="s">
        <v>297</v>
      </c>
      <c r="E397" s="201" t="s">
        <v>596</v>
      </c>
      <c r="F397" s="202" t="s">
        <v>597</v>
      </c>
      <c r="G397" s="203" t="s">
        <v>196</v>
      </c>
      <c r="H397" s="204">
        <v>1</v>
      </c>
      <c r="I397" s="205"/>
      <c r="J397" s="206">
        <f>ROUND(I397*H397,2)</f>
        <v>0</v>
      </c>
      <c r="K397" s="202" t="s">
        <v>187</v>
      </c>
      <c r="L397" s="207"/>
      <c r="M397" s="208" t="s">
        <v>3</v>
      </c>
      <c r="N397" s="209" t="s">
        <v>45</v>
      </c>
      <c r="O397" s="55"/>
      <c r="P397" s="164">
        <f>O397*H397</f>
        <v>0</v>
      </c>
      <c r="Q397" s="164">
        <v>3.5999999999999997E-2</v>
      </c>
      <c r="R397" s="164">
        <f>Q397*H397</f>
        <v>3.5999999999999997E-2</v>
      </c>
      <c r="S397" s="164">
        <v>0</v>
      </c>
      <c r="T397" s="16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66" t="s">
        <v>389</v>
      </c>
      <c r="AT397" s="166" t="s">
        <v>297</v>
      </c>
      <c r="AU397" s="166" t="s">
        <v>84</v>
      </c>
      <c r="AY397" s="19" t="s">
        <v>181</v>
      </c>
      <c r="BE397" s="167">
        <f>IF(N397="základní",J397,0)</f>
        <v>0</v>
      </c>
      <c r="BF397" s="167">
        <f>IF(N397="snížená",J397,0)</f>
        <v>0</v>
      </c>
      <c r="BG397" s="167">
        <f>IF(N397="zákl. přenesená",J397,0)</f>
        <v>0</v>
      </c>
      <c r="BH397" s="167">
        <f>IF(N397="sníž. přenesená",J397,0)</f>
        <v>0</v>
      </c>
      <c r="BI397" s="167">
        <f>IF(N397="nulová",J397,0)</f>
        <v>0</v>
      </c>
      <c r="BJ397" s="19" t="s">
        <v>82</v>
      </c>
      <c r="BK397" s="167">
        <f>ROUND(I397*H397,2)</f>
        <v>0</v>
      </c>
      <c r="BL397" s="19" t="s">
        <v>285</v>
      </c>
      <c r="BM397" s="166" t="s">
        <v>598</v>
      </c>
    </row>
    <row r="398" spans="1:65" s="2" customFormat="1" ht="33" customHeight="1">
      <c r="A398" s="34"/>
      <c r="B398" s="154"/>
      <c r="C398" s="155" t="s">
        <v>599</v>
      </c>
      <c r="D398" s="155" t="s">
        <v>183</v>
      </c>
      <c r="E398" s="156" t="s">
        <v>600</v>
      </c>
      <c r="F398" s="157" t="s">
        <v>601</v>
      </c>
      <c r="G398" s="158" t="s">
        <v>196</v>
      </c>
      <c r="H398" s="159">
        <v>2</v>
      </c>
      <c r="I398" s="160"/>
      <c r="J398" s="161">
        <f>ROUND(I398*H398,2)</f>
        <v>0</v>
      </c>
      <c r="K398" s="157" t="s">
        <v>187</v>
      </c>
      <c r="L398" s="35"/>
      <c r="M398" s="162" t="s">
        <v>3</v>
      </c>
      <c r="N398" s="163" t="s">
        <v>45</v>
      </c>
      <c r="O398" s="55"/>
      <c r="P398" s="164">
        <f>O398*H398</f>
        <v>0</v>
      </c>
      <c r="Q398" s="164">
        <v>0</v>
      </c>
      <c r="R398" s="164">
        <f>Q398*H398</f>
        <v>0</v>
      </c>
      <c r="S398" s="164">
        <v>0</v>
      </c>
      <c r="T398" s="16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66" t="s">
        <v>285</v>
      </c>
      <c r="AT398" s="166" t="s">
        <v>183</v>
      </c>
      <c r="AU398" s="166" t="s">
        <v>84</v>
      </c>
      <c r="AY398" s="19" t="s">
        <v>181</v>
      </c>
      <c r="BE398" s="167">
        <f>IF(N398="základní",J398,0)</f>
        <v>0</v>
      </c>
      <c r="BF398" s="167">
        <f>IF(N398="snížená",J398,0)</f>
        <v>0</v>
      </c>
      <c r="BG398" s="167">
        <f>IF(N398="zákl. přenesená",J398,0)</f>
        <v>0</v>
      </c>
      <c r="BH398" s="167">
        <f>IF(N398="sníž. přenesená",J398,0)</f>
        <v>0</v>
      </c>
      <c r="BI398" s="167">
        <f>IF(N398="nulová",J398,0)</f>
        <v>0</v>
      </c>
      <c r="BJ398" s="19" t="s">
        <v>82</v>
      </c>
      <c r="BK398" s="167">
        <f>ROUND(I398*H398,2)</f>
        <v>0</v>
      </c>
      <c r="BL398" s="19" t="s">
        <v>285</v>
      </c>
      <c r="BM398" s="166" t="s">
        <v>602</v>
      </c>
    </row>
    <row r="399" spans="1:65" s="15" customFormat="1">
      <c r="B399" s="185"/>
      <c r="D399" s="169" t="s">
        <v>190</v>
      </c>
      <c r="E399" s="186" t="s">
        <v>3</v>
      </c>
      <c r="F399" s="187" t="s">
        <v>336</v>
      </c>
      <c r="H399" s="186" t="s">
        <v>3</v>
      </c>
      <c r="I399" s="188"/>
      <c r="L399" s="185"/>
      <c r="M399" s="189"/>
      <c r="N399" s="190"/>
      <c r="O399" s="190"/>
      <c r="P399" s="190"/>
      <c r="Q399" s="190"/>
      <c r="R399" s="190"/>
      <c r="S399" s="190"/>
      <c r="T399" s="191"/>
      <c r="AT399" s="186" t="s">
        <v>190</v>
      </c>
      <c r="AU399" s="186" t="s">
        <v>84</v>
      </c>
      <c r="AV399" s="15" t="s">
        <v>82</v>
      </c>
      <c r="AW399" s="15" t="s">
        <v>35</v>
      </c>
      <c r="AX399" s="15" t="s">
        <v>74</v>
      </c>
      <c r="AY399" s="186" t="s">
        <v>181</v>
      </c>
    </row>
    <row r="400" spans="1:65" s="13" customFormat="1">
      <c r="B400" s="168"/>
      <c r="D400" s="169" t="s">
        <v>190</v>
      </c>
      <c r="E400" s="170" t="s">
        <v>3</v>
      </c>
      <c r="F400" s="171" t="s">
        <v>84</v>
      </c>
      <c r="H400" s="172">
        <v>2</v>
      </c>
      <c r="I400" s="173"/>
      <c r="L400" s="168"/>
      <c r="M400" s="174"/>
      <c r="N400" s="175"/>
      <c r="O400" s="175"/>
      <c r="P400" s="175"/>
      <c r="Q400" s="175"/>
      <c r="R400" s="175"/>
      <c r="S400" s="175"/>
      <c r="T400" s="176"/>
      <c r="AT400" s="170" t="s">
        <v>190</v>
      </c>
      <c r="AU400" s="170" t="s">
        <v>84</v>
      </c>
      <c r="AV400" s="13" t="s">
        <v>84</v>
      </c>
      <c r="AW400" s="13" t="s">
        <v>35</v>
      </c>
      <c r="AX400" s="13" t="s">
        <v>74</v>
      </c>
      <c r="AY400" s="170" t="s">
        <v>181</v>
      </c>
    </row>
    <row r="401" spans="1:65" s="14" customFormat="1">
      <c r="B401" s="177"/>
      <c r="D401" s="169" t="s">
        <v>190</v>
      </c>
      <c r="E401" s="178" t="s">
        <v>3</v>
      </c>
      <c r="F401" s="179" t="s">
        <v>193</v>
      </c>
      <c r="H401" s="180">
        <v>2</v>
      </c>
      <c r="I401" s="181"/>
      <c r="L401" s="177"/>
      <c r="M401" s="182"/>
      <c r="N401" s="183"/>
      <c r="O401" s="183"/>
      <c r="P401" s="183"/>
      <c r="Q401" s="183"/>
      <c r="R401" s="183"/>
      <c r="S401" s="183"/>
      <c r="T401" s="184"/>
      <c r="AT401" s="178" t="s">
        <v>190</v>
      </c>
      <c r="AU401" s="178" t="s">
        <v>84</v>
      </c>
      <c r="AV401" s="14" t="s">
        <v>188</v>
      </c>
      <c r="AW401" s="14" t="s">
        <v>35</v>
      </c>
      <c r="AX401" s="14" t="s">
        <v>82</v>
      </c>
      <c r="AY401" s="178" t="s">
        <v>181</v>
      </c>
    </row>
    <row r="402" spans="1:65" s="2" customFormat="1" ht="16.5" customHeight="1">
      <c r="A402" s="34"/>
      <c r="B402" s="154"/>
      <c r="C402" s="200" t="s">
        <v>603</v>
      </c>
      <c r="D402" s="200" t="s">
        <v>297</v>
      </c>
      <c r="E402" s="201" t="s">
        <v>604</v>
      </c>
      <c r="F402" s="202" t="s">
        <v>605</v>
      </c>
      <c r="G402" s="203" t="s">
        <v>234</v>
      </c>
      <c r="H402" s="204">
        <v>5.6</v>
      </c>
      <c r="I402" s="205"/>
      <c r="J402" s="206">
        <f>ROUND(I402*H402,2)</f>
        <v>0</v>
      </c>
      <c r="K402" s="202" t="s">
        <v>187</v>
      </c>
      <c r="L402" s="207"/>
      <c r="M402" s="208" t="s">
        <v>3</v>
      </c>
      <c r="N402" s="209" t="s">
        <v>45</v>
      </c>
      <c r="O402" s="55"/>
      <c r="P402" s="164">
        <f>O402*H402</f>
        <v>0</v>
      </c>
      <c r="Q402" s="164">
        <v>1.8E-3</v>
      </c>
      <c r="R402" s="164">
        <f>Q402*H402</f>
        <v>1.0079999999999999E-2</v>
      </c>
      <c r="S402" s="164">
        <v>0</v>
      </c>
      <c r="T402" s="16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66" t="s">
        <v>389</v>
      </c>
      <c r="AT402" s="166" t="s">
        <v>297</v>
      </c>
      <c r="AU402" s="166" t="s">
        <v>84</v>
      </c>
      <c r="AY402" s="19" t="s">
        <v>181</v>
      </c>
      <c r="BE402" s="167">
        <f>IF(N402="základní",J402,0)</f>
        <v>0</v>
      </c>
      <c r="BF402" s="167">
        <f>IF(N402="snížená",J402,0)</f>
        <v>0</v>
      </c>
      <c r="BG402" s="167">
        <f>IF(N402="zákl. přenesená",J402,0)</f>
        <v>0</v>
      </c>
      <c r="BH402" s="167">
        <f>IF(N402="sníž. přenesená",J402,0)</f>
        <v>0</v>
      </c>
      <c r="BI402" s="167">
        <f>IF(N402="nulová",J402,0)</f>
        <v>0</v>
      </c>
      <c r="BJ402" s="19" t="s">
        <v>82</v>
      </c>
      <c r="BK402" s="167">
        <f>ROUND(I402*H402,2)</f>
        <v>0</v>
      </c>
      <c r="BL402" s="19" t="s">
        <v>285</v>
      </c>
      <c r="BM402" s="166" t="s">
        <v>606</v>
      </c>
    </row>
    <row r="403" spans="1:65" s="13" customFormat="1">
      <c r="B403" s="168"/>
      <c r="D403" s="169" t="s">
        <v>190</v>
      </c>
      <c r="E403" s="170" t="s">
        <v>3</v>
      </c>
      <c r="F403" s="171" t="s">
        <v>607</v>
      </c>
      <c r="H403" s="172">
        <v>5.6</v>
      </c>
      <c r="I403" s="173"/>
      <c r="L403" s="168"/>
      <c r="M403" s="174"/>
      <c r="N403" s="175"/>
      <c r="O403" s="175"/>
      <c r="P403" s="175"/>
      <c r="Q403" s="175"/>
      <c r="R403" s="175"/>
      <c r="S403" s="175"/>
      <c r="T403" s="176"/>
      <c r="AT403" s="170" t="s">
        <v>190</v>
      </c>
      <c r="AU403" s="170" t="s">
        <v>84</v>
      </c>
      <c r="AV403" s="13" t="s">
        <v>84</v>
      </c>
      <c r="AW403" s="13" t="s">
        <v>35</v>
      </c>
      <c r="AX403" s="13" t="s">
        <v>74</v>
      </c>
      <c r="AY403" s="170" t="s">
        <v>181</v>
      </c>
    </row>
    <row r="404" spans="1:65" s="14" customFormat="1">
      <c r="B404" s="177"/>
      <c r="D404" s="169" t="s">
        <v>190</v>
      </c>
      <c r="E404" s="178" t="s">
        <v>3</v>
      </c>
      <c r="F404" s="179" t="s">
        <v>193</v>
      </c>
      <c r="H404" s="180">
        <v>5.6</v>
      </c>
      <c r="I404" s="181"/>
      <c r="L404" s="177"/>
      <c r="M404" s="182"/>
      <c r="N404" s="183"/>
      <c r="O404" s="183"/>
      <c r="P404" s="183"/>
      <c r="Q404" s="183"/>
      <c r="R404" s="183"/>
      <c r="S404" s="183"/>
      <c r="T404" s="184"/>
      <c r="AT404" s="178" t="s">
        <v>190</v>
      </c>
      <c r="AU404" s="178" t="s">
        <v>84</v>
      </c>
      <c r="AV404" s="14" t="s">
        <v>188</v>
      </c>
      <c r="AW404" s="14" t="s">
        <v>35</v>
      </c>
      <c r="AX404" s="14" t="s">
        <v>82</v>
      </c>
      <c r="AY404" s="178" t="s">
        <v>181</v>
      </c>
    </row>
    <row r="405" spans="1:65" s="2" customFormat="1" ht="16.5" customHeight="1">
      <c r="A405" s="34"/>
      <c r="B405" s="154"/>
      <c r="C405" s="200" t="s">
        <v>608</v>
      </c>
      <c r="D405" s="200" t="s">
        <v>297</v>
      </c>
      <c r="E405" s="201" t="s">
        <v>609</v>
      </c>
      <c r="F405" s="202" t="s">
        <v>610</v>
      </c>
      <c r="G405" s="203" t="s">
        <v>196</v>
      </c>
      <c r="H405" s="204">
        <v>2</v>
      </c>
      <c r="I405" s="205"/>
      <c r="J405" s="206">
        <f>ROUND(I405*H405,2)</f>
        <v>0</v>
      </c>
      <c r="K405" s="202" t="s">
        <v>187</v>
      </c>
      <c r="L405" s="207"/>
      <c r="M405" s="208" t="s">
        <v>3</v>
      </c>
      <c r="N405" s="209" t="s">
        <v>45</v>
      </c>
      <c r="O405" s="55"/>
      <c r="P405" s="164">
        <f>O405*H405</f>
        <v>0</v>
      </c>
      <c r="Q405" s="164">
        <v>6.0000000000000002E-5</v>
      </c>
      <c r="R405" s="164">
        <f>Q405*H405</f>
        <v>1.2E-4</v>
      </c>
      <c r="S405" s="164">
        <v>0</v>
      </c>
      <c r="T405" s="16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66" t="s">
        <v>389</v>
      </c>
      <c r="AT405" s="166" t="s">
        <v>297</v>
      </c>
      <c r="AU405" s="166" t="s">
        <v>84</v>
      </c>
      <c r="AY405" s="19" t="s">
        <v>181</v>
      </c>
      <c r="BE405" s="167">
        <f>IF(N405="základní",J405,0)</f>
        <v>0</v>
      </c>
      <c r="BF405" s="167">
        <f>IF(N405="snížená",J405,0)</f>
        <v>0</v>
      </c>
      <c r="BG405" s="167">
        <f>IF(N405="zákl. přenesená",J405,0)</f>
        <v>0</v>
      </c>
      <c r="BH405" s="167">
        <f>IF(N405="sníž. přenesená",J405,0)</f>
        <v>0</v>
      </c>
      <c r="BI405" s="167">
        <f>IF(N405="nulová",J405,0)</f>
        <v>0</v>
      </c>
      <c r="BJ405" s="19" t="s">
        <v>82</v>
      </c>
      <c r="BK405" s="167">
        <f>ROUND(I405*H405,2)</f>
        <v>0</v>
      </c>
      <c r="BL405" s="19" t="s">
        <v>285</v>
      </c>
      <c r="BM405" s="166" t="s">
        <v>611</v>
      </c>
    </row>
    <row r="406" spans="1:65" s="2" customFormat="1" ht="21.75" customHeight="1">
      <c r="A406" s="34"/>
      <c r="B406" s="154"/>
      <c r="C406" s="155" t="s">
        <v>612</v>
      </c>
      <c r="D406" s="155" t="s">
        <v>183</v>
      </c>
      <c r="E406" s="156" t="s">
        <v>613</v>
      </c>
      <c r="F406" s="157" t="s">
        <v>614</v>
      </c>
      <c r="G406" s="158" t="s">
        <v>196</v>
      </c>
      <c r="H406" s="159">
        <v>2</v>
      </c>
      <c r="I406" s="160"/>
      <c r="J406" s="161">
        <f>ROUND(I406*H406,2)</f>
        <v>0</v>
      </c>
      <c r="K406" s="157" t="s">
        <v>187</v>
      </c>
      <c r="L406" s="35"/>
      <c r="M406" s="162" t="s">
        <v>3</v>
      </c>
      <c r="N406" s="163" t="s">
        <v>45</v>
      </c>
      <c r="O406" s="55"/>
      <c r="P406" s="164">
        <f>O406*H406</f>
        <v>0</v>
      </c>
      <c r="Q406" s="164">
        <v>0</v>
      </c>
      <c r="R406" s="164">
        <f>Q406*H406</f>
        <v>0</v>
      </c>
      <c r="S406" s="164">
        <v>0</v>
      </c>
      <c r="T406" s="16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66" t="s">
        <v>285</v>
      </c>
      <c r="AT406" s="166" t="s">
        <v>183</v>
      </c>
      <c r="AU406" s="166" t="s">
        <v>84</v>
      </c>
      <c r="AY406" s="19" t="s">
        <v>181</v>
      </c>
      <c r="BE406" s="167">
        <f>IF(N406="základní",J406,0)</f>
        <v>0</v>
      </c>
      <c r="BF406" s="167">
        <f>IF(N406="snížená",J406,0)</f>
        <v>0</v>
      </c>
      <c r="BG406" s="167">
        <f>IF(N406="zákl. přenesená",J406,0)</f>
        <v>0</v>
      </c>
      <c r="BH406" s="167">
        <f>IF(N406="sníž. přenesená",J406,0)</f>
        <v>0</v>
      </c>
      <c r="BI406" s="167">
        <f>IF(N406="nulová",J406,0)</f>
        <v>0</v>
      </c>
      <c r="BJ406" s="19" t="s">
        <v>82</v>
      </c>
      <c r="BK406" s="167">
        <f>ROUND(I406*H406,2)</f>
        <v>0</v>
      </c>
      <c r="BL406" s="19" t="s">
        <v>285</v>
      </c>
      <c r="BM406" s="166" t="s">
        <v>615</v>
      </c>
    </row>
    <row r="407" spans="1:65" s="13" customFormat="1">
      <c r="B407" s="168"/>
      <c r="D407" s="169" t="s">
        <v>190</v>
      </c>
      <c r="E407" s="170" t="s">
        <v>3</v>
      </c>
      <c r="F407" s="171" t="s">
        <v>530</v>
      </c>
      <c r="H407" s="172">
        <v>2</v>
      </c>
      <c r="I407" s="173"/>
      <c r="L407" s="168"/>
      <c r="M407" s="174"/>
      <c r="N407" s="175"/>
      <c r="O407" s="175"/>
      <c r="P407" s="175"/>
      <c r="Q407" s="175"/>
      <c r="R407" s="175"/>
      <c r="S407" s="175"/>
      <c r="T407" s="176"/>
      <c r="AT407" s="170" t="s">
        <v>190</v>
      </c>
      <c r="AU407" s="170" t="s">
        <v>84</v>
      </c>
      <c r="AV407" s="13" t="s">
        <v>84</v>
      </c>
      <c r="AW407" s="13" t="s">
        <v>35</v>
      </c>
      <c r="AX407" s="13" t="s">
        <v>74</v>
      </c>
      <c r="AY407" s="170" t="s">
        <v>181</v>
      </c>
    </row>
    <row r="408" spans="1:65" s="14" customFormat="1">
      <c r="B408" s="177"/>
      <c r="D408" s="169" t="s">
        <v>190</v>
      </c>
      <c r="E408" s="178" t="s">
        <v>3</v>
      </c>
      <c r="F408" s="179" t="s">
        <v>193</v>
      </c>
      <c r="H408" s="180">
        <v>2</v>
      </c>
      <c r="I408" s="181"/>
      <c r="L408" s="177"/>
      <c r="M408" s="182"/>
      <c r="N408" s="183"/>
      <c r="O408" s="183"/>
      <c r="P408" s="183"/>
      <c r="Q408" s="183"/>
      <c r="R408" s="183"/>
      <c r="S408" s="183"/>
      <c r="T408" s="184"/>
      <c r="AT408" s="178" t="s">
        <v>190</v>
      </c>
      <c r="AU408" s="178" t="s">
        <v>84</v>
      </c>
      <c r="AV408" s="14" t="s">
        <v>188</v>
      </c>
      <c r="AW408" s="14" t="s">
        <v>35</v>
      </c>
      <c r="AX408" s="14" t="s">
        <v>82</v>
      </c>
      <c r="AY408" s="178" t="s">
        <v>181</v>
      </c>
    </row>
    <row r="409" spans="1:65" s="2" customFormat="1" ht="21.75" customHeight="1">
      <c r="A409" s="34"/>
      <c r="B409" s="154"/>
      <c r="C409" s="200" t="s">
        <v>616</v>
      </c>
      <c r="D409" s="200" t="s">
        <v>297</v>
      </c>
      <c r="E409" s="201" t="s">
        <v>617</v>
      </c>
      <c r="F409" s="202" t="s">
        <v>618</v>
      </c>
      <c r="G409" s="203" t="s">
        <v>196</v>
      </c>
      <c r="H409" s="204">
        <v>2</v>
      </c>
      <c r="I409" s="205"/>
      <c r="J409" s="206">
        <f>ROUND(I409*H409,2)</f>
        <v>0</v>
      </c>
      <c r="K409" s="202" t="s">
        <v>187</v>
      </c>
      <c r="L409" s="207"/>
      <c r="M409" s="208" t="s">
        <v>3</v>
      </c>
      <c r="N409" s="209" t="s">
        <v>45</v>
      </c>
      <c r="O409" s="55"/>
      <c r="P409" s="164">
        <f>O409*H409</f>
        <v>0</v>
      </c>
      <c r="Q409" s="164">
        <v>1.6199999999999999E-3</v>
      </c>
      <c r="R409" s="164">
        <f>Q409*H409</f>
        <v>3.2399999999999998E-3</v>
      </c>
      <c r="S409" s="164">
        <v>0</v>
      </c>
      <c r="T409" s="165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66" t="s">
        <v>389</v>
      </c>
      <c r="AT409" s="166" t="s">
        <v>297</v>
      </c>
      <c r="AU409" s="166" t="s">
        <v>84</v>
      </c>
      <c r="AY409" s="19" t="s">
        <v>181</v>
      </c>
      <c r="BE409" s="167">
        <f>IF(N409="základní",J409,0)</f>
        <v>0</v>
      </c>
      <c r="BF409" s="167">
        <f>IF(N409="snížená",J409,0)</f>
        <v>0</v>
      </c>
      <c r="BG409" s="167">
        <f>IF(N409="zákl. přenesená",J409,0)</f>
        <v>0</v>
      </c>
      <c r="BH409" s="167">
        <f>IF(N409="sníž. přenesená",J409,0)</f>
        <v>0</v>
      </c>
      <c r="BI409" s="167">
        <f>IF(N409="nulová",J409,0)</f>
        <v>0</v>
      </c>
      <c r="BJ409" s="19" t="s">
        <v>82</v>
      </c>
      <c r="BK409" s="167">
        <f>ROUND(I409*H409,2)</f>
        <v>0</v>
      </c>
      <c r="BL409" s="19" t="s">
        <v>285</v>
      </c>
      <c r="BM409" s="166" t="s">
        <v>619</v>
      </c>
    </row>
    <row r="410" spans="1:65" s="2" customFormat="1" ht="16.5" customHeight="1">
      <c r="A410" s="34"/>
      <c r="B410" s="154"/>
      <c r="C410" s="155" t="s">
        <v>620</v>
      </c>
      <c r="D410" s="155" t="s">
        <v>183</v>
      </c>
      <c r="E410" s="156" t="s">
        <v>621</v>
      </c>
      <c r="F410" s="157" t="s">
        <v>622</v>
      </c>
      <c r="G410" s="158" t="s">
        <v>196</v>
      </c>
      <c r="H410" s="159">
        <v>1</v>
      </c>
      <c r="I410" s="160"/>
      <c r="J410" s="161">
        <f>ROUND(I410*H410,2)</f>
        <v>0</v>
      </c>
      <c r="K410" s="157" t="s">
        <v>3</v>
      </c>
      <c r="L410" s="35"/>
      <c r="M410" s="162" t="s">
        <v>3</v>
      </c>
      <c r="N410" s="163" t="s">
        <v>45</v>
      </c>
      <c r="O410" s="55"/>
      <c r="P410" s="164">
        <f>O410*H410</f>
        <v>0</v>
      </c>
      <c r="Q410" s="164">
        <v>0</v>
      </c>
      <c r="R410" s="164">
        <f>Q410*H410</f>
        <v>0</v>
      </c>
      <c r="S410" s="164">
        <v>0.3</v>
      </c>
      <c r="T410" s="165">
        <f>S410*H410</f>
        <v>0.3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66" t="s">
        <v>285</v>
      </c>
      <c r="AT410" s="166" t="s">
        <v>183</v>
      </c>
      <c r="AU410" s="166" t="s">
        <v>84</v>
      </c>
      <c r="AY410" s="19" t="s">
        <v>181</v>
      </c>
      <c r="BE410" s="167">
        <f>IF(N410="základní",J410,0)</f>
        <v>0</v>
      </c>
      <c r="BF410" s="167">
        <f>IF(N410="snížená",J410,0)</f>
        <v>0</v>
      </c>
      <c r="BG410" s="167">
        <f>IF(N410="zákl. přenesená",J410,0)</f>
        <v>0</v>
      </c>
      <c r="BH410" s="167">
        <f>IF(N410="sníž. přenesená",J410,0)</f>
        <v>0</v>
      </c>
      <c r="BI410" s="167">
        <f>IF(N410="nulová",J410,0)</f>
        <v>0</v>
      </c>
      <c r="BJ410" s="19" t="s">
        <v>82</v>
      </c>
      <c r="BK410" s="167">
        <f>ROUND(I410*H410,2)</f>
        <v>0</v>
      </c>
      <c r="BL410" s="19" t="s">
        <v>285</v>
      </c>
      <c r="BM410" s="166" t="s">
        <v>623</v>
      </c>
    </row>
    <row r="411" spans="1:65" s="2" customFormat="1" ht="33" customHeight="1">
      <c r="A411" s="34"/>
      <c r="B411" s="154"/>
      <c r="C411" s="155" t="s">
        <v>624</v>
      </c>
      <c r="D411" s="155" t="s">
        <v>183</v>
      </c>
      <c r="E411" s="156" t="s">
        <v>625</v>
      </c>
      <c r="F411" s="157" t="s">
        <v>626</v>
      </c>
      <c r="G411" s="158" t="s">
        <v>469</v>
      </c>
      <c r="H411" s="210"/>
      <c r="I411" s="160"/>
      <c r="J411" s="161">
        <f>ROUND(I411*H411,2)</f>
        <v>0</v>
      </c>
      <c r="K411" s="157" t="s">
        <v>187</v>
      </c>
      <c r="L411" s="35"/>
      <c r="M411" s="162" t="s">
        <v>3</v>
      </c>
      <c r="N411" s="163" t="s">
        <v>45</v>
      </c>
      <c r="O411" s="55"/>
      <c r="P411" s="164">
        <f>O411*H411</f>
        <v>0</v>
      </c>
      <c r="Q411" s="164">
        <v>0</v>
      </c>
      <c r="R411" s="164">
        <f>Q411*H411</f>
        <v>0</v>
      </c>
      <c r="S411" s="164">
        <v>0</v>
      </c>
      <c r="T411" s="165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66" t="s">
        <v>285</v>
      </c>
      <c r="AT411" s="166" t="s">
        <v>183</v>
      </c>
      <c r="AU411" s="166" t="s">
        <v>84</v>
      </c>
      <c r="AY411" s="19" t="s">
        <v>181</v>
      </c>
      <c r="BE411" s="167">
        <f>IF(N411="základní",J411,0)</f>
        <v>0</v>
      </c>
      <c r="BF411" s="167">
        <f>IF(N411="snížená",J411,0)</f>
        <v>0</v>
      </c>
      <c r="BG411" s="167">
        <f>IF(N411="zákl. přenesená",J411,0)</f>
        <v>0</v>
      </c>
      <c r="BH411" s="167">
        <f>IF(N411="sníž. přenesená",J411,0)</f>
        <v>0</v>
      </c>
      <c r="BI411" s="167">
        <f>IF(N411="nulová",J411,0)</f>
        <v>0</v>
      </c>
      <c r="BJ411" s="19" t="s">
        <v>82</v>
      </c>
      <c r="BK411" s="167">
        <f>ROUND(I411*H411,2)</f>
        <v>0</v>
      </c>
      <c r="BL411" s="19" t="s">
        <v>285</v>
      </c>
      <c r="BM411" s="166" t="s">
        <v>627</v>
      </c>
    </row>
    <row r="412" spans="1:65" s="12" customFormat="1" ht="22.9" customHeight="1">
      <c r="B412" s="141"/>
      <c r="D412" s="142" t="s">
        <v>73</v>
      </c>
      <c r="E412" s="152" t="s">
        <v>628</v>
      </c>
      <c r="F412" s="152" t="s">
        <v>629</v>
      </c>
      <c r="I412" s="144"/>
      <c r="J412" s="153">
        <f>BK412</f>
        <v>0</v>
      </c>
      <c r="L412" s="141"/>
      <c r="M412" s="146"/>
      <c r="N412" s="147"/>
      <c r="O412" s="147"/>
      <c r="P412" s="148">
        <f>SUM(P413:P422)</f>
        <v>0</v>
      </c>
      <c r="Q412" s="147"/>
      <c r="R412" s="148">
        <f>SUM(R413:R422)</f>
        <v>0</v>
      </c>
      <c r="S412" s="147"/>
      <c r="T412" s="149">
        <f>SUM(T413:T422)</f>
        <v>0.27683999999999997</v>
      </c>
      <c r="AR412" s="142" t="s">
        <v>84</v>
      </c>
      <c r="AT412" s="150" t="s">
        <v>73</v>
      </c>
      <c r="AU412" s="150" t="s">
        <v>82</v>
      </c>
      <c r="AY412" s="142" t="s">
        <v>181</v>
      </c>
      <c r="BK412" s="151">
        <f>SUM(BK413:BK422)</f>
        <v>0</v>
      </c>
    </row>
    <row r="413" spans="1:65" s="2" customFormat="1" ht="44.25" customHeight="1">
      <c r="A413" s="34"/>
      <c r="B413" s="154"/>
      <c r="C413" s="155" t="s">
        <v>630</v>
      </c>
      <c r="D413" s="155" t="s">
        <v>183</v>
      </c>
      <c r="E413" s="156" t="s">
        <v>631</v>
      </c>
      <c r="F413" s="157" t="s">
        <v>632</v>
      </c>
      <c r="G413" s="158" t="s">
        <v>216</v>
      </c>
      <c r="H413" s="159">
        <v>21.3</v>
      </c>
      <c r="I413" s="160"/>
      <c r="J413" s="161">
        <f>ROUND(I413*H413,2)</f>
        <v>0</v>
      </c>
      <c r="K413" s="157" t="s">
        <v>3</v>
      </c>
      <c r="L413" s="35"/>
      <c r="M413" s="162" t="s">
        <v>3</v>
      </c>
      <c r="N413" s="163" t="s">
        <v>45</v>
      </c>
      <c r="O413" s="55"/>
      <c r="P413" s="164">
        <f>O413*H413</f>
        <v>0</v>
      </c>
      <c r="Q413" s="164">
        <v>0</v>
      </c>
      <c r="R413" s="164">
        <f>Q413*H413</f>
        <v>0</v>
      </c>
      <c r="S413" s="164">
        <v>0</v>
      </c>
      <c r="T413" s="16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66" t="s">
        <v>285</v>
      </c>
      <c r="AT413" s="166" t="s">
        <v>183</v>
      </c>
      <c r="AU413" s="166" t="s">
        <v>84</v>
      </c>
      <c r="AY413" s="19" t="s">
        <v>181</v>
      </c>
      <c r="BE413" s="167">
        <f>IF(N413="základní",J413,0)</f>
        <v>0</v>
      </c>
      <c r="BF413" s="167">
        <f>IF(N413="snížená",J413,0)</f>
        <v>0</v>
      </c>
      <c r="BG413" s="167">
        <f>IF(N413="zákl. přenesená",J413,0)</f>
        <v>0</v>
      </c>
      <c r="BH413" s="167">
        <f>IF(N413="sníž. přenesená",J413,0)</f>
        <v>0</v>
      </c>
      <c r="BI413" s="167">
        <f>IF(N413="nulová",J413,0)</f>
        <v>0</v>
      </c>
      <c r="BJ413" s="19" t="s">
        <v>82</v>
      </c>
      <c r="BK413" s="167">
        <f>ROUND(I413*H413,2)</f>
        <v>0</v>
      </c>
      <c r="BL413" s="19" t="s">
        <v>285</v>
      </c>
      <c r="BM413" s="166" t="s">
        <v>633</v>
      </c>
    </row>
    <row r="414" spans="1:65" s="13" customFormat="1">
      <c r="B414" s="168"/>
      <c r="D414" s="169" t="s">
        <v>190</v>
      </c>
      <c r="E414" s="170" t="s">
        <v>3</v>
      </c>
      <c r="F414" s="171" t="s">
        <v>634</v>
      </c>
      <c r="H414" s="172">
        <v>21.3</v>
      </c>
      <c r="I414" s="173"/>
      <c r="L414" s="168"/>
      <c r="M414" s="174"/>
      <c r="N414" s="175"/>
      <c r="O414" s="175"/>
      <c r="P414" s="175"/>
      <c r="Q414" s="175"/>
      <c r="R414" s="175"/>
      <c r="S414" s="175"/>
      <c r="T414" s="176"/>
      <c r="AT414" s="170" t="s">
        <v>190</v>
      </c>
      <c r="AU414" s="170" t="s">
        <v>84</v>
      </c>
      <c r="AV414" s="13" t="s">
        <v>84</v>
      </c>
      <c r="AW414" s="13" t="s">
        <v>35</v>
      </c>
      <c r="AX414" s="13" t="s">
        <v>74</v>
      </c>
      <c r="AY414" s="170" t="s">
        <v>181</v>
      </c>
    </row>
    <row r="415" spans="1:65" s="14" customFormat="1">
      <c r="B415" s="177"/>
      <c r="D415" s="169" t="s">
        <v>190</v>
      </c>
      <c r="E415" s="178" t="s">
        <v>3</v>
      </c>
      <c r="F415" s="179" t="s">
        <v>193</v>
      </c>
      <c r="H415" s="180">
        <v>21.3</v>
      </c>
      <c r="I415" s="181"/>
      <c r="L415" s="177"/>
      <c r="M415" s="182"/>
      <c r="N415" s="183"/>
      <c r="O415" s="183"/>
      <c r="P415" s="183"/>
      <c r="Q415" s="183"/>
      <c r="R415" s="183"/>
      <c r="S415" s="183"/>
      <c r="T415" s="184"/>
      <c r="AT415" s="178" t="s">
        <v>190</v>
      </c>
      <c r="AU415" s="178" t="s">
        <v>84</v>
      </c>
      <c r="AV415" s="14" t="s">
        <v>188</v>
      </c>
      <c r="AW415" s="14" t="s">
        <v>35</v>
      </c>
      <c r="AX415" s="14" t="s">
        <v>82</v>
      </c>
      <c r="AY415" s="178" t="s">
        <v>181</v>
      </c>
    </row>
    <row r="416" spans="1:65" s="2" customFormat="1" ht="16.5" customHeight="1">
      <c r="A416" s="34"/>
      <c r="B416" s="154"/>
      <c r="C416" s="155" t="s">
        <v>635</v>
      </c>
      <c r="D416" s="155" t="s">
        <v>183</v>
      </c>
      <c r="E416" s="156" t="s">
        <v>636</v>
      </c>
      <c r="F416" s="157" t="s">
        <v>637</v>
      </c>
      <c r="G416" s="158" t="s">
        <v>216</v>
      </c>
      <c r="H416" s="159">
        <v>46.14</v>
      </c>
      <c r="I416" s="160"/>
      <c r="J416" s="161">
        <f>ROUND(I416*H416,2)</f>
        <v>0</v>
      </c>
      <c r="K416" s="157" t="s">
        <v>187</v>
      </c>
      <c r="L416" s="35"/>
      <c r="M416" s="162" t="s">
        <v>3</v>
      </c>
      <c r="N416" s="163" t="s">
        <v>45</v>
      </c>
      <c r="O416" s="55"/>
      <c r="P416" s="164">
        <f>O416*H416</f>
        <v>0</v>
      </c>
      <c r="Q416" s="164">
        <v>0</v>
      </c>
      <c r="R416" s="164">
        <f>Q416*H416</f>
        <v>0</v>
      </c>
      <c r="S416" s="164">
        <v>4.0000000000000001E-3</v>
      </c>
      <c r="T416" s="165">
        <f>S416*H416</f>
        <v>0.18456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66" t="s">
        <v>285</v>
      </c>
      <c r="AT416" s="166" t="s">
        <v>183</v>
      </c>
      <c r="AU416" s="166" t="s">
        <v>84</v>
      </c>
      <c r="AY416" s="19" t="s">
        <v>181</v>
      </c>
      <c r="BE416" s="167">
        <f>IF(N416="základní",J416,0)</f>
        <v>0</v>
      </c>
      <c r="BF416" s="167">
        <f>IF(N416="snížená",J416,0)</f>
        <v>0</v>
      </c>
      <c r="BG416" s="167">
        <f>IF(N416="zákl. přenesená",J416,0)</f>
        <v>0</v>
      </c>
      <c r="BH416" s="167">
        <f>IF(N416="sníž. přenesená",J416,0)</f>
        <v>0</v>
      </c>
      <c r="BI416" s="167">
        <f>IF(N416="nulová",J416,0)</f>
        <v>0</v>
      </c>
      <c r="BJ416" s="19" t="s">
        <v>82</v>
      </c>
      <c r="BK416" s="167">
        <f>ROUND(I416*H416,2)</f>
        <v>0</v>
      </c>
      <c r="BL416" s="19" t="s">
        <v>285</v>
      </c>
      <c r="BM416" s="166" t="s">
        <v>638</v>
      </c>
    </row>
    <row r="417" spans="1:65" s="13" customFormat="1">
      <c r="B417" s="168"/>
      <c r="D417" s="169" t="s">
        <v>190</v>
      </c>
      <c r="E417" s="170" t="s">
        <v>3</v>
      </c>
      <c r="F417" s="171" t="s">
        <v>639</v>
      </c>
      <c r="H417" s="172">
        <v>46.14</v>
      </c>
      <c r="I417" s="173"/>
      <c r="L417" s="168"/>
      <c r="M417" s="174"/>
      <c r="N417" s="175"/>
      <c r="O417" s="175"/>
      <c r="P417" s="175"/>
      <c r="Q417" s="175"/>
      <c r="R417" s="175"/>
      <c r="S417" s="175"/>
      <c r="T417" s="176"/>
      <c r="AT417" s="170" t="s">
        <v>190</v>
      </c>
      <c r="AU417" s="170" t="s">
        <v>84</v>
      </c>
      <c r="AV417" s="13" t="s">
        <v>84</v>
      </c>
      <c r="AW417" s="13" t="s">
        <v>35</v>
      </c>
      <c r="AX417" s="13" t="s">
        <v>74</v>
      </c>
      <c r="AY417" s="170" t="s">
        <v>181</v>
      </c>
    </row>
    <row r="418" spans="1:65" s="14" customFormat="1">
      <c r="B418" s="177"/>
      <c r="D418" s="169" t="s">
        <v>190</v>
      </c>
      <c r="E418" s="178" t="s">
        <v>3</v>
      </c>
      <c r="F418" s="179" t="s">
        <v>193</v>
      </c>
      <c r="H418" s="180">
        <v>46.14</v>
      </c>
      <c r="I418" s="181"/>
      <c r="L418" s="177"/>
      <c r="M418" s="182"/>
      <c r="N418" s="183"/>
      <c r="O418" s="183"/>
      <c r="P418" s="183"/>
      <c r="Q418" s="183"/>
      <c r="R418" s="183"/>
      <c r="S418" s="183"/>
      <c r="T418" s="184"/>
      <c r="AT418" s="178" t="s">
        <v>190</v>
      </c>
      <c r="AU418" s="178" t="s">
        <v>84</v>
      </c>
      <c r="AV418" s="14" t="s">
        <v>188</v>
      </c>
      <c r="AW418" s="14" t="s">
        <v>35</v>
      </c>
      <c r="AX418" s="14" t="s">
        <v>82</v>
      </c>
      <c r="AY418" s="178" t="s">
        <v>181</v>
      </c>
    </row>
    <row r="419" spans="1:65" s="2" customFormat="1" ht="16.5" customHeight="1">
      <c r="A419" s="34"/>
      <c r="B419" s="154"/>
      <c r="C419" s="155" t="s">
        <v>640</v>
      </c>
      <c r="D419" s="155" t="s">
        <v>183</v>
      </c>
      <c r="E419" s="156" t="s">
        <v>641</v>
      </c>
      <c r="F419" s="157" t="s">
        <v>642</v>
      </c>
      <c r="G419" s="158" t="s">
        <v>216</v>
      </c>
      <c r="H419" s="159">
        <v>46.14</v>
      </c>
      <c r="I419" s="160"/>
      <c r="J419" s="161">
        <f>ROUND(I419*H419,2)</f>
        <v>0</v>
      </c>
      <c r="K419" s="157" t="s">
        <v>187</v>
      </c>
      <c r="L419" s="35"/>
      <c r="M419" s="162" t="s">
        <v>3</v>
      </c>
      <c r="N419" s="163" t="s">
        <v>45</v>
      </c>
      <c r="O419" s="55"/>
      <c r="P419" s="164">
        <f>O419*H419</f>
        <v>0</v>
      </c>
      <c r="Q419" s="164">
        <v>0</v>
      </c>
      <c r="R419" s="164">
        <f>Q419*H419</f>
        <v>0</v>
      </c>
      <c r="S419" s="164">
        <v>2E-3</v>
      </c>
      <c r="T419" s="165">
        <f>S419*H419</f>
        <v>9.2280000000000001E-2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66" t="s">
        <v>285</v>
      </c>
      <c r="AT419" s="166" t="s">
        <v>183</v>
      </c>
      <c r="AU419" s="166" t="s">
        <v>84</v>
      </c>
      <c r="AY419" s="19" t="s">
        <v>181</v>
      </c>
      <c r="BE419" s="167">
        <f>IF(N419="základní",J419,0)</f>
        <v>0</v>
      </c>
      <c r="BF419" s="167">
        <f>IF(N419="snížená",J419,0)</f>
        <v>0</v>
      </c>
      <c r="BG419" s="167">
        <f>IF(N419="zákl. přenesená",J419,0)</f>
        <v>0</v>
      </c>
      <c r="BH419" s="167">
        <f>IF(N419="sníž. přenesená",J419,0)</f>
        <v>0</v>
      </c>
      <c r="BI419" s="167">
        <f>IF(N419="nulová",J419,0)</f>
        <v>0</v>
      </c>
      <c r="BJ419" s="19" t="s">
        <v>82</v>
      </c>
      <c r="BK419" s="167">
        <f>ROUND(I419*H419,2)</f>
        <v>0</v>
      </c>
      <c r="BL419" s="19" t="s">
        <v>285</v>
      </c>
      <c r="BM419" s="166" t="s">
        <v>643</v>
      </c>
    </row>
    <row r="420" spans="1:65" s="13" customFormat="1">
      <c r="B420" s="168"/>
      <c r="D420" s="169" t="s">
        <v>190</v>
      </c>
      <c r="E420" s="170" t="s">
        <v>3</v>
      </c>
      <c r="F420" s="171" t="s">
        <v>639</v>
      </c>
      <c r="H420" s="172">
        <v>46.14</v>
      </c>
      <c r="I420" s="173"/>
      <c r="L420" s="168"/>
      <c r="M420" s="174"/>
      <c r="N420" s="175"/>
      <c r="O420" s="175"/>
      <c r="P420" s="175"/>
      <c r="Q420" s="175"/>
      <c r="R420" s="175"/>
      <c r="S420" s="175"/>
      <c r="T420" s="176"/>
      <c r="AT420" s="170" t="s">
        <v>190</v>
      </c>
      <c r="AU420" s="170" t="s">
        <v>84</v>
      </c>
      <c r="AV420" s="13" t="s">
        <v>84</v>
      </c>
      <c r="AW420" s="13" t="s">
        <v>35</v>
      </c>
      <c r="AX420" s="13" t="s">
        <v>74</v>
      </c>
      <c r="AY420" s="170" t="s">
        <v>181</v>
      </c>
    </row>
    <row r="421" spans="1:65" s="14" customFormat="1">
      <c r="B421" s="177"/>
      <c r="D421" s="169" t="s">
        <v>190</v>
      </c>
      <c r="E421" s="178" t="s">
        <v>3</v>
      </c>
      <c r="F421" s="179" t="s">
        <v>193</v>
      </c>
      <c r="H421" s="180">
        <v>46.14</v>
      </c>
      <c r="I421" s="181"/>
      <c r="L421" s="177"/>
      <c r="M421" s="182"/>
      <c r="N421" s="183"/>
      <c r="O421" s="183"/>
      <c r="P421" s="183"/>
      <c r="Q421" s="183"/>
      <c r="R421" s="183"/>
      <c r="S421" s="183"/>
      <c r="T421" s="184"/>
      <c r="AT421" s="178" t="s">
        <v>190</v>
      </c>
      <c r="AU421" s="178" t="s">
        <v>84</v>
      </c>
      <c r="AV421" s="14" t="s">
        <v>188</v>
      </c>
      <c r="AW421" s="14" t="s">
        <v>35</v>
      </c>
      <c r="AX421" s="14" t="s">
        <v>82</v>
      </c>
      <c r="AY421" s="178" t="s">
        <v>181</v>
      </c>
    </row>
    <row r="422" spans="1:65" s="2" customFormat="1" ht="33" customHeight="1">
      <c r="A422" s="34"/>
      <c r="B422" s="154"/>
      <c r="C422" s="155" t="s">
        <v>644</v>
      </c>
      <c r="D422" s="155" t="s">
        <v>183</v>
      </c>
      <c r="E422" s="156" t="s">
        <v>645</v>
      </c>
      <c r="F422" s="157" t="s">
        <v>646</v>
      </c>
      <c r="G422" s="158" t="s">
        <v>469</v>
      </c>
      <c r="H422" s="210"/>
      <c r="I422" s="160"/>
      <c r="J422" s="161">
        <f>ROUND(I422*H422,2)</f>
        <v>0</v>
      </c>
      <c r="K422" s="157" t="s">
        <v>187</v>
      </c>
      <c r="L422" s="35"/>
      <c r="M422" s="162" t="s">
        <v>3</v>
      </c>
      <c r="N422" s="163" t="s">
        <v>45</v>
      </c>
      <c r="O422" s="55"/>
      <c r="P422" s="164">
        <f>O422*H422</f>
        <v>0</v>
      </c>
      <c r="Q422" s="164">
        <v>0</v>
      </c>
      <c r="R422" s="164">
        <f>Q422*H422</f>
        <v>0</v>
      </c>
      <c r="S422" s="164">
        <v>0</v>
      </c>
      <c r="T422" s="16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66" t="s">
        <v>285</v>
      </c>
      <c r="AT422" s="166" t="s">
        <v>183</v>
      </c>
      <c r="AU422" s="166" t="s">
        <v>84</v>
      </c>
      <c r="AY422" s="19" t="s">
        <v>181</v>
      </c>
      <c r="BE422" s="167">
        <f>IF(N422="základní",J422,0)</f>
        <v>0</v>
      </c>
      <c r="BF422" s="167">
        <f>IF(N422="snížená",J422,0)</f>
        <v>0</v>
      </c>
      <c r="BG422" s="167">
        <f>IF(N422="zákl. přenesená",J422,0)</f>
        <v>0</v>
      </c>
      <c r="BH422" s="167">
        <f>IF(N422="sníž. přenesená",J422,0)</f>
        <v>0</v>
      </c>
      <c r="BI422" s="167">
        <f>IF(N422="nulová",J422,0)</f>
        <v>0</v>
      </c>
      <c r="BJ422" s="19" t="s">
        <v>82</v>
      </c>
      <c r="BK422" s="167">
        <f>ROUND(I422*H422,2)</f>
        <v>0</v>
      </c>
      <c r="BL422" s="19" t="s">
        <v>285</v>
      </c>
      <c r="BM422" s="166" t="s">
        <v>647</v>
      </c>
    </row>
    <row r="423" spans="1:65" s="12" customFormat="1" ht="22.9" customHeight="1">
      <c r="B423" s="141"/>
      <c r="D423" s="142" t="s">
        <v>73</v>
      </c>
      <c r="E423" s="152" t="s">
        <v>648</v>
      </c>
      <c r="F423" s="152" t="s">
        <v>649</v>
      </c>
      <c r="I423" s="144"/>
      <c r="J423" s="153">
        <f>BK423</f>
        <v>0</v>
      </c>
      <c r="L423" s="141"/>
      <c r="M423" s="146"/>
      <c r="N423" s="147"/>
      <c r="O423" s="147"/>
      <c r="P423" s="148">
        <f>SUM(P424:P485)</f>
        <v>0</v>
      </c>
      <c r="Q423" s="147"/>
      <c r="R423" s="148">
        <f>SUM(R424:R485)</f>
        <v>3.6093061999999998</v>
      </c>
      <c r="S423" s="147"/>
      <c r="T423" s="149">
        <f>SUM(T424:T485)</f>
        <v>2.6215183999999998</v>
      </c>
      <c r="AR423" s="142" t="s">
        <v>84</v>
      </c>
      <c r="AT423" s="150" t="s">
        <v>73</v>
      </c>
      <c r="AU423" s="150" t="s">
        <v>82</v>
      </c>
      <c r="AY423" s="142" t="s">
        <v>181</v>
      </c>
      <c r="BK423" s="151">
        <f>SUM(BK424:BK485)</f>
        <v>0</v>
      </c>
    </row>
    <row r="424" spans="1:65" s="2" customFormat="1" ht="21.75" customHeight="1">
      <c r="A424" s="34"/>
      <c r="B424" s="154"/>
      <c r="C424" s="155" t="s">
        <v>650</v>
      </c>
      <c r="D424" s="155" t="s">
        <v>183</v>
      </c>
      <c r="E424" s="156" t="s">
        <v>651</v>
      </c>
      <c r="F424" s="157" t="s">
        <v>652</v>
      </c>
      <c r="G424" s="158" t="s">
        <v>216</v>
      </c>
      <c r="H424" s="159">
        <v>87.156000000000006</v>
      </c>
      <c r="I424" s="160"/>
      <c r="J424" s="161">
        <f>ROUND(I424*H424,2)</f>
        <v>0</v>
      </c>
      <c r="K424" s="157" t="s">
        <v>187</v>
      </c>
      <c r="L424" s="35"/>
      <c r="M424" s="162" t="s">
        <v>3</v>
      </c>
      <c r="N424" s="163" t="s">
        <v>45</v>
      </c>
      <c r="O424" s="55"/>
      <c r="P424" s="164">
        <f>O424*H424</f>
        <v>0</v>
      </c>
      <c r="Q424" s="164">
        <v>2.9999999999999997E-4</v>
      </c>
      <c r="R424" s="164">
        <f>Q424*H424</f>
        <v>2.6146799999999998E-2</v>
      </c>
      <c r="S424" s="164">
        <v>0</v>
      </c>
      <c r="T424" s="16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66" t="s">
        <v>285</v>
      </c>
      <c r="AT424" s="166" t="s">
        <v>183</v>
      </c>
      <c r="AU424" s="166" t="s">
        <v>84</v>
      </c>
      <c r="AY424" s="19" t="s">
        <v>181</v>
      </c>
      <c r="BE424" s="167">
        <f>IF(N424="základní",J424,0)</f>
        <v>0</v>
      </c>
      <c r="BF424" s="167">
        <f>IF(N424="snížená",J424,0)</f>
        <v>0</v>
      </c>
      <c r="BG424" s="167">
        <f>IF(N424="zákl. přenesená",J424,0)</f>
        <v>0</v>
      </c>
      <c r="BH424" s="167">
        <f>IF(N424="sníž. přenesená",J424,0)</f>
        <v>0</v>
      </c>
      <c r="BI424" s="167">
        <f>IF(N424="nulová",J424,0)</f>
        <v>0</v>
      </c>
      <c r="BJ424" s="19" t="s">
        <v>82</v>
      </c>
      <c r="BK424" s="167">
        <f>ROUND(I424*H424,2)</f>
        <v>0</v>
      </c>
      <c r="BL424" s="19" t="s">
        <v>285</v>
      </c>
      <c r="BM424" s="166" t="s">
        <v>653</v>
      </c>
    </row>
    <row r="425" spans="1:65" s="13" customFormat="1">
      <c r="B425" s="168"/>
      <c r="D425" s="169" t="s">
        <v>190</v>
      </c>
      <c r="E425" s="170" t="s">
        <v>3</v>
      </c>
      <c r="F425" s="171" t="s">
        <v>99</v>
      </c>
      <c r="H425" s="172">
        <v>36.9</v>
      </c>
      <c r="I425" s="173"/>
      <c r="L425" s="168"/>
      <c r="M425" s="174"/>
      <c r="N425" s="175"/>
      <c r="O425" s="175"/>
      <c r="P425" s="175"/>
      <c r="Q425" s="175"/>
      <c r="R425" s="175"/>
      <c r="S425" s="175"/>
      <c r="T425" s="176"/>
      <c r="AT425" s="170" t="s">
        <v>190</v>
      </c>
      <c r="AU425" s="170" t="s">
        <v>84</v>
      </c>
      <c r="AV425" s="13" t="s">
        <v>84</v>
      </c>
      <c r="AW425" s="13" t="s">
        <v>35</v>
      </c>
      <c r="AX425" s="13" t="s">
        <v>74</v>
      </c>
      <c r="AY425" s="170" t="s">
        <v>181</v>
      </c>
    </row>
    <row r="426" spans="1:65" s="13" customFormat="1">
      <c r="B426" s="168"/>
      <c r="D426" s="169" t="s">
        <v>190</v>
      </c>
      <c r="E426" s="170" t="s">
        <v>3</v>
      </c>
      <c r="F426" s="171" t="s">
        <v>102</v>
      </c>
      <c r="H426" s="172">
        <v>48.8</v>
      </c>
      <c r="I426" s="173"/>
      <c r="L426" s="168"/>
      <c r="M426" s="174"/>
      <c r="N426" s="175"/>
      <c r="O426" s="175"/>
      <c r="P426" s="175"/>
      <c r="Q426" s="175"/>
      <c r="R426" s="175"/>
      <c r="S426" s="175"/>
      <c r="T426" s="176"/>
      <c r="AT426" s="170" t="s">
        <v>190</v>
      </c>
      <c r="AU426" s="170" t="s">
        <v>84</v>
      </c>
      <c r="AV426" s="13" t="s">
        <v>84</v>
      </c>
      <c r="AW426" s="13" t="s">
        <v>35</v>
      </c>
      <c r="AX426" s="13" t="s">
        <v>74</v>
      </c>
      <c r="AY426" s="170" t="s">
        <v>181</v>
      </c>
    </row>
    <row r="427" spans="1:65" s="13" customFormat="1">
      <c r="B427" s="168"/>
      <c r="D427" s="169" t="s">
        <v>190</v>
      </c>
      <c r="E427" s="170" t="s">
        <v>3</v>
      </c>
      <c r="F427" s="171" t="s">
        <v>654</v>
      </c>
      <c r="H427" s="172">
        <v>1.456</v>
      </c>
      <c r="I427" s="173"/>
      <c r="L427" s="168"/>
      <c r="M427" s="174"/>
      <c r="N427" s="175"/>
      <c r="O427" s="175"/>
      <c r="P427" s="175"/>
      <c r="Q427" s="175"/>
      <c r="R427" s="175"/>
      <c r="S427" s="175"/>
      <c r="T427" s="176"/>
      <c r="AT427" s="170" t="s">
        <v>190</v>
      </c>
      <c r="AU427" s="170" t="s">
        <v>84</v>
      </c>
      <c r="AV427" s="13" t="s">
        <v>84</v>
      </c>
      <c r="AW427" s="13" t="s">
        <v>35</v>
      </c>
      <c r="AX427" s="13" t="s">
        <v>74</v>
      </c>
      <c r="AY427" s="170" t="s">
        <v>181</v>
      </c>
    </row>
    <row r="428" spans="1:65" s="14" customFormat="1">
      <c r="B428" s="177"/>
      <c r="D428" s="169" t="s">
        <v>190</v>
      </c>
      <c r="E428" s="178" t="s">
        <v>3</v>
      </c>
      <c r="F428" s="179" t="s">
        <v>193</v>
      </c>
      <c r="H428" s="180">
        <v>87.156000000000006</v>
      </c>
      <c r="I428" s="181"/>
      <c r="L428" s="177"/>
      <c r="M428" s="182"/>
      <c r="N428" s="183"/>
      <c r="O428" s="183"/>
      <c r="P428" s="183"/>
      <c r="Q428" s="183"/>
      <c r="R428" s="183"/>
      <c r="S428" s="183"/>
      <c r="T428" s="184"/>
      <c r="AT428" s="178" t="s">
        <v>190</v>
      </c>
      <c r="AU428" s="178" t="s">
        <v>84</v>
      </c>
      <c r="AV428" s="14" t="s">
        <v>188</v>
      </c>
      <c r="AW428" s="14" t="s">
        <v>35</v>
      </c>
      <c r="AX428" s="14" t="s">
        <v>82</v>
      </c>
      <c r="AY428" s="178" t="s">
        <v>181</v>
      </c>
    </row>
    <row r="429" spans="1:65" s="2" customFormat="1" ht="33" customHeight="1">
      <c r="A429" s="34"/>
      <c r="B429" s="154"/>
      <c r="C429" s="155" t="s">
        <v>655</v>
      </c>
      <c r="D429" s="155" t="s">
        <v>183</v>
      </c>
      <c r="E429" s="156" t="s">
        <v>656</v>
      </c>
      <c r="F429" s="157" t="s">
        <v>657</v>
      </c>
      <c r="G429" s="158" t="s">
        <v>216</v>
      </c>
      <c r="H429" s="159">
        <v>85.7</v>
      </c>
      <c r="I429" s="160"/>
      <c r="J429" s="161">
        <f>ROUND(I429*H429,2)</f>
        <v>0</v>
      </c>
      <c r="K429" s="157" t="s">
        <v>187</v>
      </c>
      <c r="L429" s="35"/>
      <c r="M429" s="162" t="s">
        <v>3</v>
      </c>
      <c r="N429" s="163" t="s">
        <v>45</v>
      </c>
      <c r="O429" s="55"/>
      <c r="P429" s="164">
        <f>O429*H429</f>
        <v>0</v>
      </c>
      <c r="Q429" s="164">
        <v>7.4999999999999997E-3</v>
      </c>
      <c r="R429" s="164">
        <f>Q429*H429</f>
        <v>0.64275000000000004</v>
      </c>
      <c r="S429" s="164">
        <v>0</v>
      </c>
      <c r="T429" s="165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66" t="s">
        <v>285</v>
      </c>
      <c r="AT429" s="166" t="s">
        <v>183</v>
      </c>
      <c r="AU429" s="166" t="s">
        <v>84</v>
      </c>
      <c r="AY429" s="19" t="s">
        <v>181</v>
      </c>
      <c r="BE429" s="167">
        <f>IF(N429="základní",J429,0)</f>
        <v>0</v>
      </c>
      <c r="BF429" s="167">
        <f>IF(N429="snížená",J429,0)</f>
        <v>0</v>
      </c>
      <c r="BG429" s="167">
        <f>IF(N429="zákl. přenesená",J429,0)</f>
        <v>0</v>
      </c>
      <c r="BH429" s="167">
        <f>IF(N429="sníž. přenesená",J429,0)</f>
        <v>0</v>
      </c>
      <c r="BI429" s="167">
        <f>IF(N429="nulová",J429,0)</f>
        <v>0</v>
      </c>
      <c r="BJ429" s="19" t="s">
        <v>82</v>
      </c>
      <c r="BK429" s="167">
        <f>ROUND(I429*H429,2)</f>
        <v>0</v>
      </c>
      <c r="BL429" s="19" t="s">
        <v>285</v>
      </c>
      <c r="BM429" s="166" t="s">
        <v>658</v>
      </c>
    </row>
    <row r="430" spans="1:65" s="13" customFormat="1">
      <c r="B430" s="168"/>
      <c r="D430" s="169" t="s">
        <v>190</v>
      </c>
      <c r="E430" s="170" t="s">
        <v>3</v>
      </c>
      <c r="F430" s="171" t="s">
        <v>99</v>
      </c>
      <c r="H430" s="172">
        <v>36.9</v>
      </c>
      <c r="I430" s="173"/>
      <c r="L430" s="168"/>
      <c r="M430" s="174"/>
      <c r="N430" s="175"/>
      <c r="O430" s="175"/>
      <c r="P430" s="175"/>
      <c r="Q430" s="175"/>
      <c r="R430" s="175"/>
      <c r="S430" s="175"/>
      <c r="T430" s="176"/>
      <c r="AT430" s="170" t="s">
        <v>190</v>
      </c>
      <c r="AU430" s="170" t="s">
        <v>84</v>
      </c>
      <c r="AV430" s="13" t="s">
        <v>84</v>
      </c>
      <c r="AW430" s="13" t="s">
        <v>35</v>
      </c>
      <c r="AX430" s="13" t="s">
        <v>74</v>
      </c>
      <c r="AY430" s="170" t="s">
        <v>181</v>
      </c>
    </row>
    <row r="431" spans="1:65" s="13" customFormat="1">
      <c r="B431" s="168"/>
      <c r="D431" s="169" t="s">
        <v>190</v>
      </c>
      <c r="E431" s="170" t="s">
        <v>3</v>
      </c>
      <c r="F431" s="171" t="s">
        <v>102</v>
      </c>
      <c r="H431" s="172">
        <v>48.8</v>
      </c>
      <c r="I431" s="173"/>
      <c r="L431" s="168"/>
      <c r="M431" s="174"/>
      <c r="N431" s="175"/>
      <c r="O431" s="175"/>
      <c r="P431" s="175"/>
      <c r="Q431" s="175"/>
      <c r="R431" s="175"/>
      <c r="S431" s="175"/>
      <c r="T431" s="176"/>
      <c r="AT431" s="170" t="s">
        <v>190</v>
      </c>
      <c r="AU431" s="170" t="s">
        <v>84</v>
      </c>
      <c r="AV431" s="13" t="s">
        <v>84</v>
      </c>
      <c r="AW431" s="13" t="s">
        <v>35</v>
      </c>
      <c r="AX431" s="13" t="s">
        <v>74</v>
      </c>
      <c r="AY431" s="170" t="s">
        <v>181</v>
      </c>
    </row>
    <row r="432" spans="1:65" s="14" customFormat="1">
      <c r="B432" s="177"/>
      <c r="D432" s="169" t="s">
        <v>190</v>
      </c>
      <c r="E432" s="178" t="s">
        <v>3</v>
      </c>
      <c r="F432" s="179" t="s">
        <v>193</v>
      </c>
      <c r="H432" s="180">
        <v>85.7</v>
      </c>
      <c r="I432" s="181"/>
      <c r="L432" s="177"/>
      <c r="M432" s="182"/>
      <c r="N432" s="183"/>
      <c r="O432" s="183"/>
      <c r="P432" s="183"/>
      <c r="Q432" s="183"/>
      <c r="R432" s="183"/>
      <c r="S432" s="183"/>
      <c r="T432" s="184"/>
      <c r="AT432" s="178" t="s">
        <v>190</v>
      </c>
      <c r="AU432" s="178" t="s">
        <v>84</v>
      </c>
      <c r="AV432" s="14" t="s">
        <v>188</v>
      </c>
      <c r="AW432" s="14" t="s">
        <v>35</v>
      </c>
      <c r="AX432" s="14" t="s">
        <v>82</v>
      </c>
      <c r="AY432" s="178" t="s">
        <v>181</v>
      </c>
    </row>
    <row r="433" spans="1:65" s="2" customFormat="1" ht="33" customHeight="1">
      <c r="A433" s="34"/>
      <c r="B433" s="154"/>
      <c r="C433" s="155" t="s">
        <v>659</v>
      </c>
      <c r="D433" s="155" t="s">
        <v>183</v>
      </c>
      <c r="E433" s="156" t="s">
        <v>660</v>
      </c>
      <c r="F433" s="157" t="s">
        <v>661</v>
      </c>
      <c r="G433" s="158" t="s">
        <v>234</v>
      </c>
      <c r="H433" s="159">
        <v>3.1</v>
      </c>
      <c r="I433" s="160"/>
      <c r="J433" s="161">
        <f>ROUND(I433*H433,2)</f>
        <v>0</v>
      </c>
      <c r="K433" s="157" t="s">
        <v>187</v>
      </c>
      <c r="L433" s="35"/>
      <c r="M433" s="162" t="s">
        <v>3</v>
      </c>
      <c r="N433" s="163" t="s">
        <v>45</v>
      </c>
      <c r="O433" s="55"/>
      <c r="P433" s="164">
        <f>O433*H433</f>
        <v>0</v>
      </c>
      <c r="Q433" s="164">
        <v>2.0000000000000001E-4</v>
      </c>
      <c r="R433" s="164">
        <f>Q433*H433</f>
        <v>6.2E-4</v>
      </c>
      <c r="S433" s="164">
        <v>0</v>
      </c>
      <c r="T433" s="16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66" t="s">
        <v>285</v>
      </c>
      <c r="AT433" s="166" t="s">
        <v>183</v>
      </c>
      <c r="AU433" s="166" t="s">
        <v>84</v>
      </c>
      <c r="AY433" s="19" t="s">
        <v>181</v>
      </c>
      <c r="BE433" s="167">
        <f>IF(N433="základní",J433,0)</f>
        <v>0</v>
      </c>
      <c r="BF433" s="167">
        <f>IF(N433="snížená",J433,0)</f>
        <v>0</v>
      </c>
      <c r="BG433" s="167">
        <f>IF(N433="zákl. přenesená",J433,0)</f>
        <v>0</v>
      </c>
      <c r="BH433" s="167">
        <f>IF(N433="sníž. přenesená",J433,0)</f>
        <v>0</v>
      </c>
      <c r="BI433" s="167">
        <f>IF(N433="nulová",J433,0)</f>
        <v>0</v>
      </c>
      <c r="BJ433" s="19" t="s">
        <v>82</v>
      </c>
      <c r="BK433" s="167">
        <f>ROUND(I433*H433,2)</f>
        <v>0</v>
      </c>
      <c r="BL433" s="19" t="s">
        <v>285</v>
      </c>
      <c r="BM433" s="166" t="s">
        <v>662</v>
      </c>
    </row>
    <row r="434" spans="1:65" s="13" customFormat="1">
      <c r="B434" s="168"/>
      <c r="D434" s="169" t="s">
        <v>190</v>
      </c>
      <c r="E434" s="170" t="s">
        <v>3</v>
      </c>
      <c r="F434" s="171" t="s">
        <v>663</v>
      </c>
      <c r="H434" s="172">
        <v>0.8</v>
      </c>
      <c r="I434" s="173"/>
      <c r="L434" s="168"/>
      <c r="M434" s="174"/>
      <c r="N434" s="175"/>
      <c r="O434" s="175"/>
      <c r="P434" s="175"/>
      <c r="Q434" s="175"/>
      <c r="R434" s="175"/>
      <c r="S434" s="175"/>
      <c r="T434" s="176"/>
      <c r="AT434" s="170" t="s">
        <v>190</v>
      </c>
      <c r="AU434" s="170" t="s">
        <v>84</v>
      </c>
      <c r="AV434" s="13" t="s">
        <v>84</v>
      </c>
      <c r="AW434" s="13" t="s">
        <v>35</v>
      </c>
      <c r="AX434" s="13" t="s">
        <v>74</v>
      </c>
      <c r="AY434" s="170" t="s">
        <v>181</v>
      </c>
    </row>
    <row r="435" spans="1:65" s="13" customFormat="1">
      <c r="B435" s="168"/>
      <c r="D435" s="169" t="s">
        <v>190</v>
      </c>
      <c r="E435" s="170" t="s">
        <v>3</v>
      </c>
      <c r="F435" s="171" t="s">
        <v>664</v>
      </c>
      <c r="H435" s="172">
        <v>0.6</v>
      </c>
      <c r="I435" s="173"/>
      <c r="L435" s="168"/>
      <c r="M435" s="174"/>
      <c r="N435" s="175"/>
      <c r="O435" s="175"/>
      <c r="P435" s="175"/>
      <c r="Q435" s="175"/>
      <c r="R435" s="175"/>
      <c r="S435" s="175"/>
      <c r="T435" s="176"/>
      <c r="AT435" s="170" t="s">
        <v>190</v>
      </c>
      <c r="AU435" s="170" t="s">
        <v>84</v>
      </c>
      <c r="AV435" s="13" t="s">
        <v>84</v>
      </c>
      <c r="AW435" s="13" t="s">
        <v>35</v>
      </c>
      <c r="AX435" s="13" t="s">
        <v>74</v>
      </c>
      <c r="AY435" s="170" t="s">
        <v>181</v>
      </c>
    </row>
    <row r="436" spans="1:65" s="13" customFormat="1">
      <c r="B436" s="168"/>
      <c r="D436" s="169" t="s">
        <v>190</v>
      </c>
      <c r="E436" s="170" t="s">
        <v>3</v>
      </c>
      <c r="F436" s="171" t="s">
        <v>665</v>
      </c>
      <c r="H436" s="172">
        <v>0.8</v>
      </c>
      <c r="I436" s="173"/>
      <c r="L436" s="168"/>
      <c r="M436" s="174"/>
      <c r="N436" s="175"/>
      <c r="O436" s="175"/>
      <c r="P436" s="175"/>
      <c r="Q436" s="175"/>
      <c r="R436" s="175"/>
      <c r="S436" s="175"/>
      <c r="T436" s="176"/>
      <c r="AT436" s="170" t="s">
        <v>190</v>
      </c>
      <c r="AU436" s="170" t="s">
        <v>84</v>
      </c>
      <c r="AV436" s="13" t="s">
        <v>84</v>
      </c>
      <c r="AW436" s="13" t="s">
        <v>35</v>
      </c>
      <c r="AX436" s="13" t="s">
        <v>74</v>
      </c>
      <c r="AY436" s="170" t="s">
        <v>181</v>
      </c>
    </row>
    <row r="437" spans="1:65" s="13" customFormat="1">
      <c r="B437" s="168"/>
      <c r="D437" s="169" t="s">
        <v>190</v>
      </c>
      <c r="E437" s="170" t="s">
        <v>3</v>
      </c>
      <c r="F437" s="171" t="s">
        <v>666</v>
      </c>
      <c r="H437" s="172">
        <v>0.9</v>
      </c>
      <c r="I437" s="173"/>
      <c r="L437" s="168"/>
      <c r="M437" s="174"/>
      <c r="N437" s="175"/>
      <c r="O437" s="175"/>
      <c r="P437" s="175"/>
      <c r="Q437" s="175"/>
      <c r="R437" s="175"/>
      <c r="S437" s="175"/>
      <c r="T437" s="176"/>
      <c r="AT437" s="170" t="s">
        <v>190</v>
      </c>
      <c r="AU437" s="170" t="s">
        <v>84</v>
      </c>
      <c r="AV437" s="13" t="s">
        <v>84</v>
      </c>
      <c r="AW437" s="13" t="s">
        <v>35</v>
      </c>
      <c r="AX437" s="13" t="s">
        <v>74</v>
      </c>
      <c r="AY437" s="170" t="s">
        <v>181</v>
      </c>
    </row>
    <row r="438" spans="1:65" s="14" customFormat="1">
      <c r="B438" s="177"/>
      <c r="D438" s="169" t="s">
        <v>190</v>
      </c>
      <c r="E438" s="178" t="s">
        <v>3</v>
      </c>
      <c r="F438" s="179" t="s">
        <v>193</v>
      </c>
      <c r="H438" s="180">
        <v>3.1</v>
      </c>
      <c r="I438" s="181"/>
      <c r="L438" s="177"/>
      <c r="M438" s="182"/>
      <c r="N438" s="183"/>
      <c r="O438" s="183"/>
      <c r="P438" s="183"/>
      <c r="Q438" s="183"/>
      <c r="R438" s="183"/>
      <c r="S438" s="183"/>
      <c r="T438" s="184"/>
      <c r="AT438" s="178" t="s">
        <v>190</v>
      </c>
      <c r="AU438" s="178" t="s">
        <v>84</v>
      </c>
      <c r="AV438" s="14" t="s">
        <v>188</v>
      </c>
      <c r="AW438" s="14" t="s">
        <v>35</v>
      </c>
      <c r="AX438" s="14" t="s">
        <v>82</v>
      </c>
      <c r="AY438" s="178" t="s">
        <v>181</v>
      </c>
    </row>
    <row r="439" spans="1:65" s="2" customFormat="1" ht="16.5" customHeight="1">
      <c r="A439" s="34"/>
      <c r="B439" s="154"/>
      <c r="C439" s="200" t="s">
        <v>667</v>
      </c>
      <c r="D439" s="200" t="s">
        <v>297</v>
      </c>
      <c r="E439" s="201" t="s">
        <v>668</v>
      </c>
      <c r="F439" s="202" t="s">
        <v>669</v>
      </c>
      <c r="G439" s="203" t="s">
        <v>234</v>
      </c>
      <c r="H439" s="204">
        <v>3.41</v>
      </c>
      <c r="I439" s="205"/>
      <c r="J439" s="206">
        <f>ROUND(I439*H439,2)</f>
        <v>0</v>
      </c>
      <c r="K439" s="202" t="s">
        <v>3</v>
      </c>
      <c r="L439" s="207"/>
      <c r="M439" s="208" t="s">
        <v>3</v>
      </c>
      <c r="N439" s="209" t="s">
        <v>45</v>
      </c>
      <c r="O439" s="55"/>
      <c r="P439" s="164">
        <f>O439*H439</f>
        <v>0</v>
      </c>
      <c r="Q439" s="164">
        <v>2.5999999999999998E-4</v>
      </c>
      <c r="R439" s="164">
        <f>Q439*H439</f>
        <v>8.8659999999999997E-4</v>
      </c>
      <c r="S439" s="164">
        <v>0</v>
      </c>
      <c r="T439" s="16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66" t="s">
        <v>389</v>
      </c>
      <c r="AT439" s="166" t="s">
        <v>297</v>
      </c>
      <c r="AU439" s="166" t="s">
        <v>84</v>
      </c>
      <c r="AY439" s="19" t="s">
        <v>181</v>
      </c>
      <c r="BE439" s="167">
        <f>IF(N439="základní",J439,0)</f>
        <v>0</v>
      </c>
      <c r="BF439" s="167">
        <f>IF(N439="snížená",J439,0)</f>
        <v>0</v>
      </c>
      <c r="BG439" s="167">
        <f>IF(N439="zákl. přenesená",J439,0)</f>
        <v>0</v>
      </c>
      <c r="BH439" s="167">
        <f>IF(N439="sníž. přenesená",J439,0)</f>
        <v>0</v>
      </c>
      <c r="BI439" s="167">
        <f>IF(N439="nulová",J439,0)</f>
        <v>0</v>
      </c>
      <c r="BJ439" s="19" t="s">
        <v>82</v>
      </c>
      <c r="BK439" s="167">
        <f>ROUND(I439*H439,2)</f>
        <v>0</v>
      </c>
      <c r="BL439" s="19" t="s">
        <v>285</v>
      </c>
      <c r="BM439" s="166" t="s">
        <v>670</v>
      </c>
    </row>
    <row r="440" spans="1:65" s="13" customFormat="1">
      <c r="B440" s="168"/>
      <c r="D440" s="169" t="s">
        <v>190</v>
      </c>
      <c r="E440" s="170" t="s">
        <v>3</v>
      </c>
      <c r="F440" s="171" t="s">
        <v>663</v>
      </c>
      <c r="H440" s="172">
        <v>0.8</v>
      </c>
      <c r="I440" s="173"/>
      <c r="L440" s="168"/>
      <c r="M440" s="174"/>
      <c r="N440" s="175"/>
      <c r="O440" s="175"/>
      <c r="P440" s="175"/>
      <c r="Q440" s="175"/>
      <c r="R440" s="175"/>
      <c r="S440" s="175"/>
      <c r="T440" s="176"/>
      <c r="AT440" s="170" t="s">
        <v>190</v>
      </c>
      <c r="AU440" s="170" t="s">
        <v>84</v>
      </c>
      <c r="AV440" s="13" t="s">
        <v>84</v>
      </c>
      <c r="AW440" s="13" t="s">
        <v>35</v>
      </c>
      <c r="AX440" s="13" t="s">
        <v>74</v>
      </c>
      <c r="AY440" s="170" t="s">
        <v>181</v>
      </c>
    </row>
    <row r="441" spans="1:65" s="13" customFormat="1">
      <c r="B441" s="168"/>
      <c r="D441" s="169" t="s">
        <v>190</v>
      </c>
      <c r="E441" s="170" t="s">
        <v>3</v>
      </c>
      <c r="F441" s="171" t="s">
        <v>664</v>
      </c>
      <c r="H441" s="172">
        <v>0.6</v>
      </c>
      <c r="I441" s="173"/>
      <c r="L441" s="168"/>
      <c r="M441" s="174"/>
      <c r="N441" s="175"/>
      <c r="O441" s="175"/>
      <c r="P441" s="175"/>
      <c r="Q441" s="175"/>
      <c r="R441" s="175"/>
      <c r="S441" s="175"/>
      <c r="T441" s="176"/>
      <c r="AT441" s="170" t="s">
        <v>190</v>
      </c>
      <c r="AU441" s="170" t="s">
        <v>84</v>
      </c>
      <c r="AV441" s="13" t="s">
        <v>84</v>
      </c>
      <c r="AW441" s="13" t="s">
        <v>35</v>
      </c>
      <c r="AX441" s="13" t="s">
        <v>74</v>
      </c>
      <c r="AY441" s="170" t="s">
        <v>181</v>
      </c>
    </row>
    <row r="442" spans="1:65" s="13" customFormat="1">
      <c r="B442" s="168"/>
      <c r="D442" s="169" t="s">
        <v>190</v>
      </c>
      <c r="E442" s="170" t="s">
        <v>3</v>
      </c>
      <c r="F442" s="171" t="s">
        <v>665</v>
      </c>
      <c r="H442" s="172">
        <v>0.8</v>
      </c>
      <c r="I442" s="173"/>
      <c r="L442" s="168"/>
      <c r="M442" s="174"/>
      <c r="N442" s="175"/>
      <c r="O442" s="175"/>
      <c r="P442" s="175"/>
      <c r="Q442" s="175"/>
      <c r="R442" s="175"/>
      <c r="S442" s="175"/>
      <c r="T442" s="176"/>
      <c r="AT442" s="170" t="s">
        <v>190</v>
      </c>
      <c r="AU442" s="170" t="s">
        <v>84</v>
      </c>
      <c r="AV442" s="13" t="s">
        <v>84</v>
      </c>
      <c r="AW442" s="13" t="s">
        <v>35</v>
      </c>
      <c r="AX442" s="13" t="s">
        <v>74</v>
      </c>
      <c r="AY442" s="170" t="s">
        <v>181</v>
      </c>
    </row>
    <row r="443" spans="1:65" s="13" customFormat="1">
      <c r="B443" s="168"/>
      <c r="D443" s="169" t="s">
        <v>190</v>
      </c>
      <c r="E443" s="170" t="s">
        <v>3</v>
      </c>
      <c r="F443" s="171" t="s">
        <v>666</v>
      </c>
      <c r="H443" s="172">
        <v>0.9</v>
      </c>
      <c r="I443" s="173"/>
      <c r="L443" s="168"/>
      <c r="M443" s="174"/>
      <c r="N443" s="175"/>
      <c r="O443" s="175"/>
      <c r="P443" s="175"/>
      <c r="Q443" s="175"/>
      <c r="R443" s="175"/>
      <c r="S443" s="175"/>
      <c r="T443" s="176"/>
      <c r="AT443" s="170" t="s">
        <v>190</v>
      </c>
      <c r="AU443" s="170" t="s">
        <v>84</v>
      </c>
      <c r="AV443" s="13" t="s">
        <v>84</v>
      </c>
      <c r="AW443" s="13" t="s">
        <v>35</v>
      </c>
      <c r="AX443" s="13" t="s">
        <v>74</v>
      </c>
      <c r="AY443" s="170" t="s">
        <v>181</v>
      </c>
    </row>
    <row r="444" spans="1:65" s="14" customFormat="1">
      <c r="B444" s="177"/>
      <c r="D444" s="169" t="s">
        <v>190</v>
      </c>
      <c r="E444" s="178" t="s">
        <v>3</v>
      </c>
      <c r="F444" s="179" t="s">
        <v>193</v>
      </c>
      <c r="H444" s="180">
        <v>3.1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8" t="s">
        <v>190</v>
      </c>
      <c r="AU444" s="178" t="s">
        <v>84</v>
      </c>
      <c r="AV444" s="14" t="s">
        <v>188</v>
      </c>
      <c r="AW444" s="14" t="s">
        <v>35</v>
      </c>
      <c r="AX444" s="14" t="s">
        <v>82</v>
      </c>
      <c r="AY444" s="178" t="s">
        <v>181</v>
      </c>
    </row>
    <row r="445" spans="1:65" s="13" customFormat="1">
      <c r="B445" s="168"/>
      <c r="D445" s="169" t="s">
        <v>190</v>
      </c>
      <c r="F445" s="171" t="s">
        <v>671</v>
      </c>
      <c r="H445" s="172">
        <v>3.41</v>
      </c>
      <c r="I445" s="173"/>
      <c r="L445" s="168"/>
      <c r="M445" s="174"/>
      <c r="N445" s="175"/>
      <c r="O445" s="175"/>
      <c r="P445" s="175"/>
      <c r="Q445" s="175"/>
      <c r="R445" s="175"/>
      <c r="S445" s="175"/>
      <c r="T445" s="176"/>
      <c r="AT445" s="170" t="s">
        <v>190</v>
      </c>
      <c r="AU445" s="170" t="s">
        <v>84</v>
      </c>
      <c r="AV445" s="13" t="s">
        <v>84</v>
      </c>
      <c r="AW445" s="13" t="s">
        <v>4</v>
      </c>
      <c r="AX445" s="13" t="s">
        <v>82</v>
      </c>
      <c r="AY445" s="170" t="s">
        <v>181</v>
      </c>
    </row>
    <row r="446" spans="1:65" s="2" customFormat="1" ht="21.75" customHeight="1">
      <c r="A446" s="34"/>
      <c r="B446" s="154"/>
      <c r="C446" s="155" t="s">
        <v>672</v>
      </c>
      <c r="D446" s="155" t="s">
        <v>183</v>
      </c>
      <c r="E446" s="156" t="s">
        <v>673</v>
      </c>
      <c r="F446" s="157" t="s">
        <v>674</v>
      </c>
      <c r="G446" s="158" t="s">
        <v>234</v>
      </c>
      <c r="H446" s="159">
        <v>18.2</v>
      </c>
      <c r="I446" s="160"/>
      <c r="J446" s="161">
        <f>ROUND(I446*H446,2)</f>
        <v>0</v>
      </c>
      <c r="K446" s="157" t="s">
        <v>187</v>
      </c>
      <c r="L446" s="35"/>
      <c r="M446" s="162" t="s">
        <v>3</v>
      </c>
      <c r="N446" s="163" t="s">
        <v>45</v>
      </c>
      <c r="O446" s="55"/>
      <c r="P446" s="164">
        <f>O446*H446</f>
        <v>0</v>
      </c>
      <c r="Q446" s="164">
        <v>4.2999999999999999E-4</v>
      </c>
      <c r="R446" s="164">
        <f>Q446*H446</f>
        <v>7.8259999999999996E-3</v>
      </c>
      <c r="S446" s="164">
        <v>0</v>
      </c>
      <c r="T446" s="16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66" t="s">
        <v>285</v>
      </c>
      <c r="AT446" s="166" t="s">
        <v>183</v>
      </c>
      <c r="AU446" s="166" t="s">
        <v>84</v>
      </c>
      <c r="AY446" s="19" t="s">
        <v>181</v>
      </c>
      <c r="BE446" s="167">
        <f>IF(N446="základní",J446,0)</f>
        <v>0</v>
      </c>
      <c r="BF446" s="167">
        <f>IF(N446="snížená",J446,0)</f>
        <v>0</v>
      </c>
      <c r="BG446" s="167">
        <f>IF(N446="zákl. přenesená",J446,0)</f>
        <v>0</v>
      </c>
      <c r="BH446" s="167">
        <f>IF(N446="sníž. přenesená",J446,0)</f>
        <v>0</v>
      </c>
      <c r="BI446" s="167">
        <f>IF(N446="nulová",J446,0)</f>
        <v>0</v>
      </c>
      <c r="BJ446" s="19" t="s">
        <v>82</v>
      </c>
      <c r="BK446" s="167">
        <f>ROUND(I446*H446,2)</f>
        <v>0</v>
      </c>
      <c r="BL446" s="19" t="s">
        <v>285</v>
      </c>
      <c r="BM446" s="166" t="s">
        <v>675</v>
      </c>
    </row>
    <row r="447" spans="1:65" s="15" customFormat="1">
      <c r="B447" s="185"/>
      <c r="D447" s="169" t="s">
        <v>190</v>
      </c>
      <c r="E447" s="186" t="s">
        <v>3</v>
      </c>
      <c r="F447" s="187" t="s">
        <v>676</v>
      </c>
      <c r="H447" s="186" t="s">
        <v>3</v>
      </c>
      <c r="I447" s="188"/>
      <c r="L447" s="185"/>
      <c r="M447" s="189"/>
      <c r="N447" s="190"/>
      <c r="O447" s="190"/>
      <c r="P447" s="190"/>
      <c r="Q447" s="190"/>
      <c r="R447" s="190"/>
      <c r="S447" s="190"/>
      <c r="T447" s="191"/>
      <c r="AT447" s="186" t="s">
        <v>190</v>
      </c>
      <c r="AU447" s="186" t="s">
        <v>84</v>
      </c>
      <c r="AV447" s="15" t="s">
        <v>82</v>
      </c>
      <c r="AW447" s="15" t="s">
        <v>35</v>
      </c>
      <c r="AX447" s="15" t="s">
        <v>74</v>
      </c>
      <c r="AY447" s="186" t="s">
        <v>181</v>
      </c>
    </row>
    <row r="448" spans="1:65" s="13" customFormat="1">
      <c r="B448" s="168"/>
      <c r="D448" s="169" t="s">
        <v>190</v>
      </c>
      <c r="E448" s="170" t="s">
        <v>3</v>
      </c>
      <c r="F448" s="171" t="s">
        <v>677</v>
      </c>
      <c r="H448" s="172">
        <v>18.2</v>
      </c>
      <c r="I448" s="173"/>
      <c r="L448" s="168"/>
      <c r="M448" s="174"/>
      <c r="N448" s="175"/>
      <c r="O448" s="175"/>
      <c r="P448" s="175"/>
      <c r="Q448" s="175"/>
      <c r="R448" s="175"/>
      <c r="S448" s="175"/>
      <c r="T448" s="176"/>
      <c r="AT448" s="170" t="s">
        <v>190</v>
      </c>
      <c r="AU448" s="170" t="s">
        <v>84</v>
      </c>
      <c r="AV448" s="13" t="s">
        <v>84</v>
      </c>
      <c r="AW448" s="13" t="s">
        <v>35</v>
      </c>
      <c r="AX448" s="13" t="s">
        <v>74</v>
      </c>
      <c r="AY448" s="170" t="s">
        <v>181</v>
      </c>
    </row>
    <row r="449" spans="1:65" s="16" customFormat="1">
      <c r="B449" s="192"/>
      <c r="D449" s="169" t="s">
        <v>190</v>
      </c>
      <c r="E449" s="193" t="s">
        <v>104</v>
      </c>
      <c r="F449" s="194" t="s">
        <v>266</v>
      </c>
      <c r="H449" s="195">
        <v>18.2</v>
      </c>
      <c r="I449" s="196"/>
      <c r="L449" s="192"/>
      <c r="M449" s="197"/>
      <c r="N449" s="198"/>
      <c r="O449" s="198"/>
      <c r="P449" s="198"/>
      <c r="Q449" s="198"/>
      <c r="R449" s="198"/>
      <c r="S449" s="198"/>
      <c r="T449" s="199"/>
      <c r="AT449" s="193" t="s">
        <v>190</v>
      </c>
      <c r="AU449" s="193" t="s">
        <v>84</v>
      </c>
      <c r="AV449" s="16" t="s">
        <v>124</v>
      </c>
      <c r="AW449" s="16" t="s">
        <v>35</v>
      </c>
      <c r="AX449" s="16" t="s">
        <v>74</v>
      </c>
      <c r="AY449" s="193" t="s">
        <v>181</v>
      </c>
    </row>
    <row r="450" spans="1:65" s="14" customFormat="1">
      <c r="B450" s="177"/>
      <c r="D450" s="169" t="s">
        <v>190</v>
      </c>
      <c r="E450" s="178" t="s">
        <v>678</v>
      </c>
      <c r="F450" s="179" t="s">
        <v>193</v>
      </c>
      <c r="H450" s="180">
        <v>18.2</v>
      </c>
      <c r="I450" s="181"/>
      <c r="L450" s="177"/>
      <c r="M450" s="182"/>
      <c r="N450" s="183"/>
      <c r="O450" s="183"/>
      <c r="P450" s="183"/>
      <c r="Q450" s="183"/>
      <c r="R450" s="183"/>
      <c r="S450" s="183"/>
      <c r="T450" s="184"/>
      <c r="AT450" s="178" t="s">
        <v>190</v>
      </c>
      <c r="AU450" s="178" t="s">
        <v>84</v>
      </c>
      <c r="AV450" s="14" t="s">
        <v>188</v>
      </c>
      <c r="AW450" s="14" t="s">
        <v>35</v>
      </c>
      <c r="AX450" s="14" t="s">
        <v>82</v>
      </c>
      <c r="AY450" s="178" t="s">
        <v>181</v>
      </c>
    </row>
    <row r="451" spans="1:65" s="2" customFormat="1" ht="21.75" customHeight="1">
      <c r="A451" s="34"/>
      <c r="B451" s="154"/>
      <c r="C451" s="155" t="s">
        <v>679</v>
      </c>
      <c r="D451" s="155" t="s">
        <v>183</v>
      </c>
      <c r="E451" s="156" t="s">
        <v>680</v>
      </c>
      <c r="F451" s="157" t="s">
        <v>681</v>
      </c>
      <c r="G451" s="158" t="s">
        <v>216</v>
      </c>
      <c r="H451" s="159">
        <v>31.52</v>
      </c>
      <c r="I451" s="160"/>
      <c r="J451" s="161">
        <f>ROUND(I451*H451,2)</f>
        <v>0</v>
      </c>
      <c r="K451" s="157" t="s">
        <v>187</v>
      </c>
      <c r="L451" s="35"/>
      <c r="M451" s="162" t="s">
        <v>3</v>
      </c>
      <c r="N451" s="163" t="s">
        <v>45</v>
      </c>
      <c r="O451" s="55"/>
      <c r="P451" s="164">
        <f>O451*H451</f>
        <v>0</v>
      </c>
      <c r="Q451" s="164">
        <v>0</v>
      </c>
      <c r="R451" s="164">
        <f>Q451*H451</f>
        <v>0</v>
      </c>
      <c r="S451" s="164">
        <v>8.3169999999999994E-2</v>
      </c>
      <c r="T451" s="165">
        <f>S451*H451</f>
        <v>2.6215183999999998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66" t="s">
        <v>285</v>
      </c>
      <c r="AT451" s="166" t="s">
        <v>183</v>
      </c>
      <c r="AU451" s="166" t="s">
        <v>84</v>
      </c>
      <c r="AY451" s="19" t="s">
        <v>181</v>
      </c>
      <c r="BE451" s="167">
        <f>IF(N451="základní",J451,0)</f>
        <v>0</v>
      </c>
      <c r="BF451" s="167">
        <f>IF(N451="snížená",J451,0)</f>
        <v>0</v>
      </c>
      <c r="BG451" s="167">
        <f>IF(N451="zákl. přenesená",J451,0)</f>
        <v>0</v>
      </c>
      <c r="BH451" s="167">
        <f>IF(N451="sníž. přenesená",J451,0)</f>
        <v>0</v>
      </c>
      <c r="BI451" s="167">
        <f>IF(N451="nulová",J451,0)</f>
        <v>0</v>
      </c>
      <c r="BJ451" s="19" t="s">
        <v>82</v>
      </c>
      <c r="BK451" s="167">
        <f>ROUND(I451*H451,2)</f>
        <v>0</v>
      </c>
      <c r="BL451" s="19" t="s">
        <v>285</v>
      </c>
      <c r="BM451" s="166" t="s">
        <v>682</v>
      </c>
    </row>
    <row r="452" spans="1:65" s="13" customFormat="1">
      <c r="B452" s="168"/>
      <c r="D452" s="169" t="s">
        <v>190</v>
      </c>
      <c r="E452" s="170" t="s">
        <v>3</v>
      </c>
      <c r="F452" s="171" t="s">
        <v>683</v>
      </c>
      <c r="H452" s="172">
        <v>14.27</v>
      </c>
      <c r="I452" s="173"/>
      <c r="L452" s="168"/>
      <c r="M452" s="174"/>
      <c r="N452" s="175"/>
      <c r="O452" s="175"/>
      <c r="P452" s="175"/>
      <c r="Q452" s="175"/>
      <c r="R452" s="175"/>
      <c r="S452" s="175"/>
      <c r="T452" s="176"/>
      <c r="AT452" s="170" t="s">
        <v>190</v>
      </c>
      <c r="AU452" s="170" t="s">
        <v>84</v>
      </c>
      <c r="AV452" s="13" t="s">
        <v>84</v>
      </c>
      <c r="AW452" s="13" t="s">
        <v>35</v>
      </c>
      <c r="AX452" s="13" t="s">
        <v>74</v>
      </c>
      <c r="AY452" s="170" t="s">
        <v>181</v>
      </c>
    </row>
    <row r="453" spans="1:65" s="13" customFormat="1">
      <c r="B453" s="168"/>
      <c r="D453" s="169" t="s">
        <v>190</v>
      </c>
      <c r="E453" s="170" t="s">
        <v>3</v>
      </c>
      <c r="F453" s="171" t="s">
        <v>684</v>
      </c>
      <c r="H453" s="172">
        <v>12.24</v>
      </c>
      <c r="I453" s="173"/>
      <c r="L453" s="168"/>
      <c r="M453" s="174"/>
      <c r="N453" s="175"/>
      <c r="O453" s="175"/>
      <c r="P453" s="175"/>
      <c r="Q453" s="175"/>
      <c r="R453" s="175"/>
      <c r="S453" s="175"/>
      <c r="T453" s="176"/>
      <c r="AT453" s="170" t="s">
        <v>190</v>
      </c>
      <c r="AU453" s="170" t="s">
        <v>84</v>
      </c>
      <c r="AV453" s="13" t="s">
        <v>84</v>
      </c>
      <c r="AW453" s="13" t="s">
        <v>35</v>
      </c>
      <c r="AX453" s="13" t="s">
        <v>74</v>
      </c>
      <c r="AY453" s="170" t="s">
        <v>181</v>
      </c>
    </row>
    <row r="454" spans="1:65" s="13" customFormat="1">
      <c r="B454" s="168"/>
      <c r="D454" s="169" t="s">
        <v>190</v>
      </c>
      <c r="E454" s="170" t="s">
        <v>3</v>
      </c>
      <c r="F454" s="171" t="s">
        <v>685</v>
      </c>
      <c r="H454" s="172">
        <v>3.76</v>
      </c>
      <c r="I454" s="173"/>
      <c r="L454" s="168"/>
      <c r="M454" s="174"/>
      <c r="N454" s="175"/>
      <c r="O454" s="175"/>
      <c r="P454" s="175"/>
      <c r="Q454" s="175"/>
      <c r="R454" s="175"/>
      <c r="S454" s="175"/>
      <c r="T454" s="176"/>
      <c r="AT454" s="170" t="s">
        <v>190</v>
      </c>
      <c r="AU454" s="170" t="s">
        <v>84</v>
      </c>
      <c r="AV454" s="13" t="s">
        <v>84</v>
      </c>
      <c r="AW454" s="13" t="s">
        <v>35</v>
      </c>
      <c r="AX454" s="13" t="s">
        <v>74</v>
      </c>
      <c r="AY454" s="170" t="s">
        <v>181</v>
      </c>
    </row>
    <row r="455" spans="1:65" s="13" customFormat="1">
      <c r="B455" s="168"/>
      <c r="D455" s="169" t="s">
        <v>190</v>
      </c>
      <c r="E455" s="170" t="s">
        <v>3</v>
      </c>
      <c r="F455" s="171" t="s">
        <v>686</v>
      </c>
      <c r="H455" s="172">
        <v>1.25</v>
      </c>
      <c r="I455" s="173"/>
      <c r="L455" s="168"/>
      <c r="M455" s="174"/>
      <c r="N455" s="175"/>
      <c r="O455" s="175"/>
      <c r="P455" s="175"/>
      <c r="Q455" s="175"/>
      <c r="R455" s="175"/>
      <c r="S455" s="175"/>
      <c r="T455" s="176"/>
      <c r="AT455" s="170" t="s">
        <v>190</v>
      </c>
      <c r="AU455" s="170" t="s">
        <v>84</v>
      </c>
      <c r="AV455" s="13" t="s">
        <v>84</v>
      </c>
      <c r="AW455" s="13" t="s">
        <v>35</v>
      </c>
      <c r="AX455" s="13" t="s">
        <v>74</v>
      </c>
      <c r="AY455" s="170" t="s">
        <v>181</v>
      </c>
    </row>
    <row r="456" spans="1:65" s="14" customFormat="1">
      <c r="B456" s="177"/>
      <c r="D456" s="169" t="s">
        <v>190</v>
      </c>
      <c r="E456" s="178" t="s">
        <v>3</v>
      </c>
      <c r="F456" s="179" t="s">
        <v>193</v>
      </c>
      <c r="H456" s="180">
        <v>31.52</v>
      </c>
      <c r="I456" s="181"/>
      <c r="L456" s="177"/>
      <c r="M456" s="182"/>
      <c r="N456" s="183"/>
      <c r="O456" s="183"/>
      <c r="P456" s="183"/>
      <c r="Q456" s="183"/>
      <c r="R456" s="183"/>
      <c r="S456" s="183"/>
      <c r="T456" s="184"/>
      <c r="AT456" s="178" t="s">
        <v>190</v>
      </c>
      <c r="AU456" s="178" t="s">
        <v>84</v>
      </c>
      <c r="AV456" s="14" t="s">
        <v>188</v>
      </c>
      <c r="AW456" s="14" t="s">
        <v>35</v>
      </c>
      <c r="AX456" s="14" t="s">
        <v>82</v>
      </c>
      <c r="AY456" s="178" t="s">
        <v>181</v>
      </c>
    </row>
    <row r="457" spans="1:65" s="2" customFormat="1" ht="44.25" customHeight="1">
      <c r="A457" s="34"/>
      <c r="B457" s="154"/>
      <c r="C457" s="155" t="s">
        <v>687</v>
      </c>
      <c r="D457" s="155" t="s">
        <v>183</v>
      </c>
      <c r="E457" s="156" t="s">
        <v>688</v>
      </c>
      <c r="F457" s="157" t="s">
        <v>689</v>
      </c>
      <c r="G457" s="158" t="s">
        <v>216</v>
      </c>
      <c r="H457" s="159">
        <v>48.8</v>
      </c>
      <c r="I457" s="160"/>
      <c r="J457" s="161">
        <f>ROUND(I457*H457,2)</f>
        <v>0</v>
      </c>
      <c r="K457" s="157" t="s">
        <v>187</v>
      </c>
      <c r="L457" s="35"/>
      <c r="M457" s="162" t="s">
        <v>3</v>
      </c>
      <c r="N457" s="163" t="s">
        <v>45</v>
      </c>
      <c r="O457" s="55"/>
      <c r="P457" s="164">
        <f>O457*H457</f>
        <v>0</v>
      </c>
      <c r="Q457" s="164">
        <v>8.9999999999999993E-3</v>
      </c>
      <c r="R457" s="164">
        <f>Q457*H457</f>
        <v>0.43919999999999992</v>
      </c>
      <c r="S457" s="164">
        <v>0</v>
      </c>
      <c r="T457" s="16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66" t="s">
        <v>285</v>
      </c>
      <c r="AT457" s="166" t="s">
        <v>183</v>
      </c>
      <c r="AU457" s="166" t="s">
        <v>84</v>
      </c>
      <c r="AY457" s="19" t="s">
        <v>181</v>
      </c>
      <c r="BE457" s="167">
        <f>IF(N457="základní",J457,0)</f>
        <v>0</v>
      </c>
      <c r="BF457" s="167">
        <f>IF(N457="snížená",J457,0)</f>
        <v>0</v>
      </c>
      <c r="BG457" s="167">
        <f>IF(N457="zákl. přenesená",J457,0)</f>
        <v>0</v>
      </c>
      <c r="BH457" s="167">
        <f>IF(N457="sníž. přenesená",J457,0)</f>
        <v>0</v>
      </c>
      <c r="BI457" s="167">
        <f>IF(N457="nulová",J457,0)</f>
        <v>0</v>
      </c>
      <c r="BJ457" s="19" t="s">
        <v>82</v>
      </c>
      <c r="BK457" s="167">
        <f>ROUND(I457*H457,2)</f>
        <v>0</v>
      </c>
      <c r="BL457" s="19" t="s">
        <v>285</v>
      </c>
      <c r="BM457" s="166" t="s">
        <v>690</v>
      </c>
    </row>
    <row r="458" spans="1:65" s="15" customFormat="1">
      <c r="B458" s="185"/>
      <c r="D458" s="169" t="s">
        <v>190</v>
      </c>
      <c r="E458" s="186" t="s">
        <v>3</v>
      </c>
      <c r="F458" s="187" t="s">
        <v>691</v>
      </c>
      <c r="H458" s="186" t="s">
        <v>3</v>
      </c>
      <c r="I458" s="188"/>
      <c r="L458" s="185"/>
      <c r="M458" s="189"/>
      <c r="N458" s="190"/>
      <c r="O458" s="190"/>
      <c r="P458" s="190"/>
      <c r="Q458" s="190"/>
      <c r="R458" s="190"/>
      <c r="S458" s="190"/>
      <c r="T458" s="191"/>
      <c r="AT458" s="186" t="s">
        <v>190</v>
      </c>
      <c r="AU458" s="186" t="s">
        <v>84</v>
      </c>
      <c r="AV458" s="15" t="s">
        <v>82</v>
      </c>
      <c r="AW458" s="15" t="s">
        <v>35</v>
      </c>
      <c r="AX458" s="15" t="s">
        <v>74</v>
      </c>
      <c r="AY458" s="186" t="s">
        <v>181</v>
      </c>
    </row>
    <row r="459" spans="1:65" s="13" customFormat="1">
      <c r="B459" s="168"/>
      <c r="D459" s="169" t="s">
        <v>190</v>
      </c>
      <c r="E459" s="170" t="s">
        <v>3</v>
      </c>
      <c r="F459" s="171" t="s">
        <v>107</v>
      </c>
      <c r="H459" s="172">
        <v>48.8</v>
      </c>
      <c r="I459" s="173"/>
      <c r="L459" s="168"/>
      <c r="M459" s="174"/>
      <c r="N459" s="175"/>
      <c r="O459" s="175"/>
      <c r="P459" s="175"/>
      <c r="Q459" s="175"/>
      <c r="R459" s="175"/>
      <c r="S459" s="175"/>
      <c r="T459" s="176"/>
      <c r="AT459" s="170" t="s">
        <v>190</v>
      </c>
      <c r="AU459" s="170" t="s">
        <v>84</v>
      </c>
      <c r="AV459" s="13" t="s">
        <v>84</v>
      </c>
      <c r="AW459" s="13" t="s">
        <v>35</v>
      </c>
      <c r="AX459" s="13" t="s">
        <v>74</v>
      </c>
      <c r="AY459" s="170" t="s">
        <v>181</v>
      </c>
    </row>
    <row r="460" spans="1:65" s="14" customFormat="1">
      <c r="B460" s="177"/>
      <c r="D460" s="169" t="s">
        <v>190</v>
      </c>
      <c r="E460" s="178" t="s">
        <v>102</v>
      </c>
      <c r="F460" s="179" t="s">
        <v>193</v>
      </c>
      <c r="H460" s="180">
        <v>48.8</v>
      </c>
      <c r="I460" s="181"/>
      <c r="L460" s="177"/>
      <c r="M460" s="182"/>
      <c r="N460" s="183"/>
      <c r="O460" s="183"/>
      <c r="P460" s="183"/>
      <c r="Q460" s="183"/>
      <c r="R460" s="183"/>
      <c r="S460" s="183"/>
      <c r="T460" s="184"/>
      <c r="AT460" s="178" t="s">
        <v>190</v>
      </c>
      <c r="AU460" s="178" t="s">
        <v>84</v>
      </c>
      <c r="AV460" s="14" t="s">
        <v>188</v>
      </c>
      <c r="AW460" s="14" t="s">
        <v>35</v>
      </c>
      <c r="AX460" s="14" t="s">
        <v>82</v>
      </c>
      <c r="AY460" s="178" t="s">
        <v>181</v>
      </c>
    </row>
    <row r="461" spans="1:65" s="2" customFormat="1" ht="33" customHeight="1">
      <c r="A461" s="34"/>
      <c r="B461" s="154"/>
      <c r="C461" s="200" t="s">
        <v>692</v>
      </c>
      <c r="D461" s="200" t="s">
        <v>297</v>
      </c>
      <c r="E461" s="201" t="s">
        <v>693</v>
      </c>
      <c r="F461" s="202" t="s">
        <v>694</v>
      </c>
      <c r="G461" s="203" t="s">
        <v>216</v>
      </c>
      <c r="H461" s="204">
        <v>57.793999999999997</v>
      </c>
      <c r="I461" s="205"/>
      <c r="J461" s="206">
        <f>ROUND(I461*H461,2)</f>
        <v>0</v>
      </c>
      <c r="K461" s="202" t="s">
        <v>187</v>
      </c>
      <c r="L461" s="207"/>
      <c r="M461" s="208" t="s">
        <v>3</v>
      </c>
      <c r="N461" s="209" t="s">
        <v>45</v>
      </c>
      <c r="O461" s="55"/>
      <c r="P461" s="164">
        <f>O461*H461</f>
        <v>0</v>
      </c>
      <c r="Q461" s="164">
        <v>2.5000000000000001E-2</v>
      </c>
      <c r="R461" s="164">
        <f>Q461*H461</f>
        <v>1.44485</v>
      </c>
      <c r="S461" s="164">
        <v>0</v>
      </c>
      <c r="T461" s="16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66" t="s">
        <v>389</v>
      </c>
      <c r="AT461" s="166" t="s">
        <v>297</v>
      </c>
      <c r="AU461" s="166" t="s">
        <v>84</v>
      </c>
      <c r="AY461" s="19" t="s">
        <v>181</v>
      </c>
      <c r="BE461" s="167">
        <f>IF(N461="základní",J461,0)</f>
        <v>0</v>
      </c>
      <c r="BF461" s="167">
        <f>IF(N461="snížená",J461,0)</f>
        <v>0</v>
      </c>
      <c r="BG461" s="167">
        <f>IF(N461="zákl. přenesená",J461,0)</f>
        <v>0</v>
      </c>
      <c r="BH461" s="167">
        <f>IF(N461="sníž. přenesená",J461,0)</f>
        <v>0</v>
      </c>
      <c r="BI461" s="167">
        <f>IF(N461="nulová",J461,0)</f>
        <v>0</v>
      </c>
      <c r="BJ461" s="19" t="s">
        <v>82</v>
      </c>
      <c r="BK461" s="167">
        <f>ROUND(I461*H461,2)</f>
        <v>0</v>
      </c>
      <c r="BL461" s="19" t="s">
        <v>285</v>
      </c>
      <c r="BM461" s="166" t="s">
        <v>695</v>
      </c>
    </row>
    <row r="462" spans="1:65" s="13" customFormat="1">
      <c r="B462" s="168"/>
      <c r="D462" s="169" t="s">
        <v>190</v>
      </c>
      <c r="E462" s="170" t="s">
        <v>3</v>
      </c>
      <c r="F462" s="171" t="s">
        <v>696</v>
      </c>
      <c r="H462" s="172">
        <v>56.12</v>
      </c>
      <c r="I462" s="173"/>
      <c r="L462" s="168"/>
      <c r="M462" s="174"/>
      <c r="N462" s="175"/>
      <c r="O462" s="175"/>
      <c r="P462" s="175"/>
      <c r="Q462" s="175"/>
      <c r="R462" s="175"/>
      <c r="S462" s="175"/>
      <c r="T462" s="176"/>
      <c r="AT462" s="170" t="s">
        <v>190</v>
      </c>
      <c r="AU462" s="170" t="s">
        <v>84</v>
      </c>
      <c r="AV462" s="13" t="s">
        <v>84</v>
      </c>
      <c r="AW462" s="13" t="s">
        <v>35</v>
      </c>
      <c r="AX462" s="13" t="s">
        <v>74</v>
      </c>
      <c r="AY462" s="170" t="s">
        <v>181</v>
      </c>
    </row>
    <row r="463" spans="1:65" s="13" customFormat="1">
      <c r="B463" s="168"/>
      <c r="D463" s="169" t="s">
        <v>190</v>
      </c>
      <c r="E463" s="170" t="s">
        <v>3</v>
      </c>
      <c r="F463" s="171" t="s">
        <v>697</v>
      </c>
      <c r="H463" s="172">
        <v>1.6739999999999999</v>
      </c>
      <c r="I463" s="173"/>
      <c r="L463" s="168"/>
      <c r="M463" s="174"/>
      <c r="N463" s="175"/>
      <c r="O463" s="175"/>
      <c r="P463" s="175"/>
      <c r="Q463" s="175"/>
      <c r="R463" s="175"/>
      <c r="S463" s="175"/>
      <c r="T463" s="176"/>
      <c r="AT463" s="170" t="s">
        <v>190</v>
      </c>
      <c r="AU463" s="170" t="s">
        <v>84</v>
      </c>
      <c r="AV463" s="13" t="s">
        <v>84</v>
      </c>
      <c r="AW463" s="13" t="s">
        <v>35</v>
      </c>
      <c r="AX463" s="13" t="s">
        <v>74</v>
      </c>
      <c r="AY463" s="170" t="s">
        <v>181</v>
      </c>
    </row>
    <row r="464" spans="1:65" s="14" customFormat="1">
      <c r="B464" s="177"/>
      <c r="D464" s="169" t="s">
        <v>190</v>
      </c>
      <c r="E464" s="178" t="s">
        <v>3</v>
      </c>
      <c r="F464" s="179" t="s">
        <v>193</v>
      </c>
      <c r="H464" s="180">
        <v>57.793999999999997</v>
      </c>
      <c r="I464" s="181"/>
      <c r="L464" s="177"/>
      <c r="M464" s="182"/>
      <c r="N464" s="183"/>
      <c r="O464" s="183"/>
      <c r="P464" s="183"/>
      <c r="Q464" s="183"/>
      <c r="R464" s="183"/>
      <c r="S464" s="183"/>
      <c r="T464" s="184"/>
      <c r="AT464" s="178" t="s">
        <v>190</v>
      </c>
      <c r="AU464" s="178" t="s">
        <v>84</v>
      </c>
      <c r="AV464" s="14" t="s">
        <v>188</v>
      </c>
      <c r="AW464" s="14" t="s">
        <v>35</v>
      </c>
      <c r="AX464" s="14" t="s">
        <v>82</v>
      </c>
      <c r="AY464" s="178" t="s">
        <v>181</v>
      </c>
    </row>
    <row r="465" spans="1:65" s="2" customFormat="1" ht="33" customHeight="1">
      <c r="A465" s="34"/>
      <c r="B465" s="154"/>
      <c r="C465" s="155" t="s">
        <v>698</v>
      </c>
      <c r="D465" s="155" t="s">
        <v>183</v>
      </c>
      <c r="E465" s="156" t="s">
        <v>699</v>
      </c>
      <c r="F465" s="157" t="s">
        <v>700</v>
      </c>
      <c r="G465" s="158" t="s">
        <v>216</v>
      </c>
      <c r="H465" s="159">
        <v>36.9</v>
      </c>
      <c r="I465" s="160"/>
      <c r="J465" s="161">
        <f>ROUND(I465*H465,2)</f>
        <v>0</v>
      </c>
      <c r="K465" s="157" t="s">
        <v>187</v>
      </c>
      <c r="L465" s="35"/>
      <c r="M465" s="162" t="s">
        <v>3</v>
      </c>
      <c r="N465" s="163" t="s">
        <v>45</v>
      </c>
      <c r="O465" s="55"/>
      <c r="P465" s="164">
        <f>O465*H465</f>
        <v>0</v>
      </c>
      <c r="Q465" s="164">
        <v>6.8900000000000003E-3</v>
      </c>
      <c r="R465" s="164">
        <f>Q465*H465</f>
        <v>0.25424099999999999</v>
      </c>
      <c r="S465" s="164">
        <v>0</v>
      </c>
      <c r="T465" s="16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66" t="s">
        <v>285</v>
      </c>
      <c r="AT465" s="166" t="s">
        <v>183</v>
      </c>
      <c r="AU465" s="166" t="s">
        <v>84</v>
      </c>
      <c r="AY465" s="19" t="s">
        <v>181</v>
      </c>
      <c r="BE465" s="167">
        <f>IF(N465="základní",J465,0)</f>
        <v>0</v>
      </c>
      <c r="BF465" s="167">
        <f>IF(N465="snížená",J465,0)</f>
        <v>0</v>
      </c>
      <c r="BG465" s="167">
        <f>IF(N465="zákl. přenesená",J465,0)</f>
        <v>0</v>
      </c>
      <c r="BH465" s="167">
        <f>IF(N465="sníž. přenesená",J465,0)</f>
        <v>0</v>
      </c>
      <c r="BI465" s="167">
        <f>IF(N465="nulová",J465,0)</f>
        <v>0</v>
      </c>
      <c r="BJ465" s="19" t="s">
        <v>82</v>
      </c>
      <c r="BK465" s="167">
        <f>ROUND(I465*H465,2)</f>
        <v>0</v>
      </c>
      <c r="BL465" s="19" t="s">
        <v>285</v>
      </c>
      <c r="BM465" s="166" t="s">
        <v>701</v>
      </c>
    </row>
    <row r="466" spans="1:65" s="15" customFormat="1">
      <c r="B466" s="185"/>
      <c r="D466" s="169" t="s">
        <v>190</v>
      </c>
      <c r="E466" s="186" t="s">
        <v>3</v>
      </c>
      <c r="F466" s="187" t="s">
        <v>702</v>
      </c>
      <c r="H466" s="186" t="s">
        <v>3</v>
      </c>
      <c r="I466" s="188"/>
      <c r="L466" s="185"/>
      <c r="M466" s="189"/>
      <c r="N466" s="190"/>
      <c r="O466" s="190"/>
      <c r="P466" s="190"/>
      <c r="Q466" s="190"/>
      <c r="R466" s="190"/>
      <c r="S466" s="190"/>
      <c r="T466" s="191"/>
      <c r="AT466" s="186" t="s">
        <v>190</v>
      </c>
      <c r="AU466" s="186" t="s">
        <v>84</v>
      </c>
      <c r="AV466" s="15" t="s">
        <v>82</v>
      </c>
      <c r="AW466" s="15" t="s">
        <v>35</v>
      </c>
      <c r="AX466" s="15" t="s">
        <v>74</v>
      </c>
      <c r="AY466" s="186" t="s">
        <v>181</v>
      </c>
    </row>
    <row r="467" spans="1:65" s="13" customFormat="1">
      <c r="B467" s="168"/>
      <c r="D467" s="169" t="s">
        <v>190</v>
      </c>
      <c r="E467" s="170" t="s">
        <v>3</v>
      </c>
      <c r="F467" s="171" t="s">
        <v>106</v>
      </c>
      <c r="H467" s="172">
        <v>36.9</v>
      </c>
      <c r="I467" s="173"/>
      <c r="L467" s="168"/>
      <c r="M467" s="174"/>
      <c r="N467" s="175"/>
      <c r="O467" s="175"/>
      <c r="P467" s="175"/>
      <c r="Q467" s="175"/>
      <c r="R467" s="175"/>
      <c r="S467" s="175"/>
      <c r="T467" s="176"/>
      <c r="AT467" s="170" t="s">
        <v>190</v>
      </c>
      <c r="AU467" s="170" t="s">
        <v>84</v>
      </c>
      <c r="AV467" s="13" t="s">
        <v>84</v>
      </c>
      <c r="AW467" s="13" t="s">
        <v>35</v>
      </c>
      <c r="AX467" s="13" t="s">
        <v>74</v>
      </c>
      <c r="AY467" s="170" t="s">
        <v>181</v>
      </c>
    </row>
    <row r="468" spans="1:65" s="14" customFormat="1">
      <c r="B468" s="177"/>
      <c r="D468" s="169" t="s">
        <v>190</v>
      </c>
      <c r="E468" s="178" t="s">
        <v>99</v>
      </c>
      <c r="F468" s="179" t="s">
        <v>193</v>
      </c>
      <c r="H468" s="180">
        <v>36.9</v>
      </c>
      <c r="I468" s="181"/>
      <c r="L468" s="177"/>
      <c r="M468" s="182"/>
      <c r="N468" s="183"/>
      <c r="O468" s="183"/>
      <c r="P468" s="183"/>
      <c r="Q468" s="183"/>
      <c r="R468" s="183"/>
      <c r="S468" s="183"/>
      <c r="T468" s="184"/>
      <c r="AT468" s="178" t="s">
        <v>190</v>
      </c>
      <c r="AU468" s="178" t="s">
        <v>84</v>
      </c>
      <c r="AV468" s="14" t="s">
        <v>188</v>
      </c>
      <c r="AW468" s="14" t="s">
        <v>35</v>
      </c>
      <c r="AX468" s="14" t="s">
        <v>82</v>
      </c>
      <c r="AY468" s="178" t="s">
        <v>181</v>
      </c>
    </row>
    <row r="469" spans="1:65" s="2" customFormat="1" ht="21.75" customHeight="1">
      <c r="A469" s="34"/>
      <c r="B469" s="154"/>
      <c r="C469" s="200" t="s">
        <v>703</v>
      </c>
      <c r="D469" s="200" t="s">
        <v>297</v>
      </c>
      <c r="E469" s="201" t="s">
        <v>704</v>
      </c>
      <c r="F469" s="202" t="s">
        <v>705</v>
      </c>
      <c r="G469" s="203" t="s">
        <v>216</v>
      </c>
      <c r="H469" s="204">
        <v>40.590000000000003</v>
      </c>
      <c r="I469" s="205"/>
      <c r="J469" s="206">
        <f>ROUND(I469*H469,2)</f>
        <v>0</v>
      </c>
      <c r="K469" s="202" t="s">
        <v>187</v>
      </c>
      <c r="L469" s="207"/>
      <c r="M469" s="208" t="s">
        <v>3</v>
      </c>
      <c r="N469" s="209" t="s">
        <v>45</v>
      </c>
      <c r="O469" s="55"/>
      <c r="P469" s="164">
        <f>O469*H469</f>
        <v>0</v>
      </c>
      <c r="Q469" s="164">
        <v>1.9199999999999998E-2</v>
      </c>
      <c r="R469" s="164">
        <f>Q469*H469</f>
        <v>0.77932800000000002</v>
      </c>
      <c r="S469" s="164">
        <v>0</v>
      </c>
      <c r="T469" s="16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66" t="s">
        <v>389</v>
      </c>
      <c r="AT469" s="166" t="s">
        <v>297</v>
      </c>
      <c r="AU469" s="166" t="s">
        <v>84</v>
      </c>
      <c r="AY469" s="19" t="s">
        <v>181</v>
      </c>
      <c r="BE469" s="167">
        <f>IF(N469="základní",J469,0)</f>
        <v>0</v>
      </c>
      <c r="BF469" s="167">
        <f>IF(N469="snížená",J469,0)</f>
        <v>0</v>
      </c>
      <c r="BG469" s="167">
        <f>IF(N469="zákl. přenesená",J469,0)</f>
        <v>0</v>
      </c>
      <c r="BH469" s="167">
        <f>IF(N469="sníž. přenesená",J469,0)</f>
        <v>0</v>
      </c>
      <c r="BI469" s="167">
        <f>IF(N469="nulová",J469,0)</f>
        <v>0</v>
      </c>
      <c r="BJ469" s="19" t="s">
        <v>82</v>
      </c>
      <c r="BK469" s="167">
        <f>ROUND(I469*H469,2)</f>
        <v>0</v>
      </c>
      <c r="BL469" s="19" t="s">
        <v>285</v>
      </c>
      <c r="BM469" s="166" t="s">
        <v>706</v>
      </c>
    </row>
    <row r="470" spans="1:65" s="13" customFormat="1">
      <c r="B470" s="168"/>
      <c r="D470" s="169" t="s">
        <v>190</v>
      </c>
      <c r="E470" s="170" t="s">
        <v>3</v>
      </c>
      <c r="F470" s="171" t="s">
        <v>707</v>
      </c>
      <c r="H470" s="172">
        <v>40.590000000000003</v>
      </c>
      <c r="I470" s="173"/>
      <c r="L470" s="168"/>
      <c r="M470" s="174"/>
      <c r="N470" s="175"/>
      <c r="O470" s="175"/>
      <c r="P470" s="175"/>
      <c r="Q470" s="175"/>
      <c r="R470" s="175"/>
      <c r="S470" s="175"/>
      <c r="T470" s="176"/>
      <c r="AT470" s="170" t="s">
        <v>190</v>
      </c>
      <c r="AU470" s="170" t="s">
        <v>84</v>
      </c>
      <c r="AV470" s="13" t="s">
        <v>84</v>
      </c>
      <c r="AW470" s="13" t="s">
        <v>35</v>
      </c>
      <c r="AX470" s="13" t="s">
        <v>74</v>
      </c>
      <c r="AY470" s="170" t="s">
        <v>181</v>
      </c>
    </row>
    <row r="471" spans="1:65" s="14" customFormat="1">
      <c r="B471" s="177"/>
      <c r="D471" s="169" t="s">
        <v>190</v>
      </c>
      <c r="E471" s="178" t="s">
        <v>3</v>
      </c>
      <c r="F471" s="179" t="s">
        <v>193</v>
      </c>
      <c r="H471" s="180">
        <v>40.590000000000003</v>
      </c>
      <c r="I471" s="181"/>
      <c r="L471" s="177"/>
      <c r="M471" s="182"/>
      <c r="N471" s="183"/>
      <c r="O471" s="183"/>
      <c r="P471" s="183"/>
      <c r="Q471" s="183"/>
      <c r="R471" s="183"/>
      <c r="S471" s="183"/>
      <c r="T471" s="184"/>
      <c r="AT471" s="178" t="s">
        <v>190</v>
      </c>
      <c r="AU471" s="178" t="s">
        <v>84</v>
      </c>
      <c r="AV471" s="14" t="s">
        <v>188</v>
      </c>
      <c r="AW471" s="14" t="s">
        <v>35</v>
      </c>
      <c r="AX471" s="14" t="s">
        <v>82</v>
      </c>
      <c r="AY471" s="178" t="s">
        <v>181</v>
      </c>
    </row>
    <row r="472" spans="1:65" s="2" customFormat="1" ht="33" customHeight="1">
      <c r="A472" s="34"/>
      <c r="B472" s="154"/>
      <c r="C472" s="155" t="s">
        <v>708</v>
      </c>
      <c r="D472" s="155" t="s">
        <v>183</v>
      </c>
      <c r="E472" s="156" t="s">
        <v>709</v>
      </c>
      <c r="F472" s="157" t="s">
        <v>710</v>
      </c>
      <c r="G472" s="158" t="s">
        <v>216</v>
      </c>
      <c r="H472" s="159">
        <v>7</v>
      </c>
      <c r="I472" s="160"/>
      <c r="J472" s="161">
        <f>ROUND(I472*H472,2)</f>
        <v>0</v>
      </c>
      <c r="K472" s="157" t="s">
        <v>187</v>
      </c>
      <c r="L472" s="35"/>
      <c r="M472" s="162" t="s">
        <v>3</v>
      </c>
      <c r="N472" s="163" t="s">
        <v>45</v>
      </c>
      <c r="O472" s="55"/>
      <c r="P472" s="164">
        <f>O472*H472</f>
        <v>0</v>
      </c>
      <c r="Q472" s="164">
        <v>0</v>
      </c>
      <c r="R472" s="164">
        <f>Q472*H472</f>
        <v>0</v>
      </c>
      <c r="S472" s="164">
        <v>0</v>
      </c>
      <c r="T472" s="165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66" t="s">
        <v>285</v>
      </c>
      <c r="AT472" s="166" t="s">
        <v>183</v>
      </c>
      <c r="AU472" s="166" t="s">
        <v>84</v>
      </c>
      <c r="AY472" s="19" t="s">
        <v>181</v>
      </c>
      <c r="BE472" s="167">
        <f>IF(N472="základní",J472,0)</f>
        <v>0</v>
      </c>
      <c r="BF472" s="167">
        <f>IF(N472="snížená",J472,0)</f>
        <v>0</v>
      </c>
      <c r="BG472" s="167">
        <f>IF(N472="zákl. přenesená",J472,0)</f>
        <v>0</v>
      </c>
      <c r="BH472" s="167">
        <f>IF(N472="sníž. přenesená",J472,0)</f>
        <v>0</v>
      </c>
      <c r="BI472" s="167">
        <f>IF(N472="nulová",J472,0)</f>
        <v>0</v>
      </c>
      <c r="BJ472" s="19" t="s">
        <v>82</v>
      </c>
      <c r="BK472" s="167">
        <f>ROUND(I472*H472,2)</f>
        <v>0</v>
      </c>
      <c r="BL472" s="19" t="s">
        <v>285</v>
      </c>
      <c r="BM472" s="166" t="s">
        <v>711</v>
      </c>
    </row>
    <row r="473" spans="1:65" s="13" customFormat="1">
      <c r="B473" s="168"/>
      <c r="D473" s="169" t="s">
        <v>190</v>
      </c>
      <c r="E473" s="170" t="s">
        <v>3</v>
      </c>
      <c r="F473" s="171" t="s">
        <v>331</v>
      </c>
      <c r="H473" s="172">
        <v>1.9</v>
      </c>
      <c r="I473" s="173"/>
      <c r="L473" s="168"/>
      <c r="M473" s="174"/>
      <c r="N473" s="175"/>
      <c r="O473" s="175"/>
      <c r="P473" s="175"/>
      <c r="Q473" s="175"/>
      <c r="R473" s="175"/>
      <c r="S473" s="175"/>
      <c r="T473" s="176"/>
      <c r="AT473" s="170" t="s">
        <v>190</v>
      </c>
      <c r="AU473" s="170" t="s">
        <v>84</v>
      </c>
      <c r="AV473" s="13" t="s">
        <v>84</v>
      </c>
      <c r="AW473" s="13" t="s">
        <v>35</v>
      </c>
      <c r="AX473" s="13" t="s">
        <v>74</v>
      </c>
      <c r="AY473" s="170" t="s">
        <v>181</v>
      </c>
    </row>
    <row r="474" spans="1:65" s="13" customFormat="1">
      <c r="B474" s="168"/>
      <c r="D474" s="169" t="s">
        <v>190</v>
      </c>
      <c r="E474" s="170" t="s">
        <v>3</v>
      </c>
      <c r="F474" s="171" t="s">
        <v>332</v>
      </c>
      <c r="H474" s="172">
        <v>5.0999999999999996</v>
      </c>
      <c r="I474" s="173"/>
      <c r="L474" s="168"/>
      <c r="M474" s="174"/>
      <c r="N474" s="175"/>
      <c r="O474" s="175"/>
      <c r="P474" s="175"/>
      <c r="Q474" s="175"/>
      <c r="R474" s="175"/>
      <c r="S474" s="175"/>
      <c r="T474" s="176"/>
      <c r="AT474" s="170" t="s">
        <v>190</v>
      </c>
      <c r="AU474" s="170" t="s">
        <v>84</v>
      </c>
      <c r="AV474" s="13" t="s">
        <v>84</v>
      </c>
      <c r="AW474" s="13" t="s">
        <v>35</v>
      </c>
      <c r="AX474" s="13" t="s">
        <v>74</v>
      </c>
      <c r="AY474" s="170" t="s">
        <v>181</v>
      </c>
    </row>
    <row r="475" spans="1:65" s="14" customFormat="1">
      <c r="B475" s="177"/>
      <c r="D475" s="169" t="s">
        <v>190</v>
      </c>
      <c r="E475" s="178" t="s">
        <v>3</v>
      </c>
      <c r="F475" s="179" t="s">
        <v>193</v>
      </c>
      <c r="H475" s="180">
        <v>7</v>
      </c>
      <c r="I475" s="181"/>
      <c r="L475" s="177"/>
      <c r="M475" s="182"/>
      <c r="N475" s="183"/>
      <c r="O475" s="183"/>
      <c r="P475" s="183"/>
      <c r="Q475" s="183"/>
      <c r="R475" s="183"/>
      <c r="S475" s="183"/>
      <c r="T475" s="184"/>
      <c r="AT475" s="178" t="s">
        <v>190</v>
      </c>
      <c r="AU475" s="178" t="s">
        <v>84</v>
      </c>
      <c r="AV475" s="14" t="s">
        <v>188</v>
      </c>
      <c r="AW475" s="14" t="s">
        <v>35</v>
      </c>
      <c r="AX475" s="14" t="s">
        <v>82</v>
      </c>
      <c r="AY475" s="178" t="s">
        <v>181</v>
      </c>
    </row>
    <row r="476" spans="1:65" s="2" customFormat="1" ht="21.75" customHeight="1">
      <c r="A476" s="34"/>
      <c r="B476" s="154"/>
      <c r="C476" s="155" t="s">
        <v>712</v>
      </c>
      <c r="D476" s="155" t="s">
        <v>183</v>
      </c>
      <c r="E476" s="156" t="s">
        <v>713</v>
      </c>
      <c r="F476" s="157" t="s">
        <v>714</v>
      </c>
      <c r="G476" s="158" t="s">
        <v>216</v>
      </c>
      <c r="H476" s="159">
        <v>87.156000000000006</v>
      </c>
      <c r="I476" s="160"/>
      <c r="J476" s="161">
        <f>ROUND(I476*H476,2)</f>
        <v>0</v>
      </c>
      <c r="K476" s="157" t="s">
        <v>187</v>
      </c>
      <c r="L476" s="35"/>
      <c r="M476" s="162" t="s">
        <v>3</v>
      </c>
      <c r="N476" s="163" t="s">
        <v>45</v>
      </c>
      <c r="O476" s="55"/>
      <c r="P476" s="164">
        <f>O476*H476</f>
        <v>0</v>
      </c>
      <c r="Q476" s="164">
        <v>5.0000000000000002E-5</v>
      </c>
      <c r="R476" s="164">
        <f>Q476*H476</f>
        <v>4.3578000000000002E-3</v>
      </c>
      <c r="S476" s="164">
        <v>0</v>
      </c>
      <c r="T476" s="165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66" t="s">
        <v>285</v>
      </c>
      <c r="AT476" s="166" t="s">
        <v>183</v>
      </c>
      <c r="AU476" s="166" t="s">
        <v>84</v>
      </c>
      <c r="AY476" s="19" t="s">
        <v>181</v>
      </c>
      <c r="BE476" s="167">
        <f>IF(N476="základní",J476,0)</f>
        <v>0</v>
      </c>
      <c r="BF476" s="167">
        <f>IF(N476="snížená",J476,0)</f>
        <v>0</v>
      </c>
      <c r="BG476" s="167">
        <f>IF(N476="zákl. přenesená",J476,0)</f>
        <v>0</v>
      </c>
      <c r="BH476" s="167">
        <f>IF(N476="sníž. přenesená",J476,0)</f>
        <v>0</v>
      </c>
      <c r="BI476" s="167">
        <f>IF(N476="nulová",J476,0)</f>
        <v>0</v>
      </c>
      <c r="BJ476" s="19" t="s">
        <v>82</v>
      </c>
      <c r="BK476" s="167">
        <f>ROUND(I476*H476,2)</f>
        <v>0</v>
      </c>
      <c r="BL476" s="19" t="s">
        <v>285</v>
      </c>
      <c r="BM476" s="166" t="s">
        <v>715</v>
      </c>
    </row>
    <row r="477" spans="1:65" s="13" customFormat="1">
      <c r="B477" s="168"/>
      <c r="D477" s="169" t="s">
        <v>190</v>
      </c>
      <c r="E477" s="170" t="s">
        <v>3</v>
      </c>
      <c r="F477" s="171" t="s">
        <v>99</v>
      </c>
      <c r="H477" s="172">
        <v>36.9</v>
      </c>
      <c r="I477" s="173"/>
      <c r="L477" s="168"/>
      <c r="M477" s="174"/>
      <c r="N477" s="175"/>
      <c r="O477" s="175"/>
      <c r="P477" s="175"/>
      <c r="Q477" s="175"/>
      <c r="R477" s="175"/>
      <c r="S477" s="175"/>
      <c r="T477" s="176"/>
      <c r="AT477" s="170" t="s">
        <v>190</v>
      </c>
      <c r="AU477" s="170" t="s">
        <v>84</v>
      </c>
      <c r="AV477" s="13" t="s">
        <v>84</v>
      </c>
      <c r="AW477" s="13" t="s">
        <v>35</v>
      </c>
      <c r="AX477" s="13" t="s">
        <v>74</v>
      </c>
      <c r="AY477" s="170" t="s">
        <v>181</v>
      </c>
    </row>
    <row r="478" spans="1:65" s="13" customFormat="1">
      <c r="B478" s="168"/>
      <c r="D478" s="169" t="s">
        <v>190</v>
      </c>
      <c r="E478" s="170" t="s">
        <v>3</v>
      </c>
      <c r="F478" s="171" t="s">
        <v>102</v>
      </c>
      <c r="H478" s="172">
        <v>48.8</v>
      </c>
      <c r="I478" s="173"/>
      <c r="L478" s="168"/>
      <c r="M478" s="174"/>
      <c r="N478" s="175"/>
      <c r="O478" s="175"/>
      <c r="P478" s="175"/>
      <c r="Q478" s="175"/>
      <c r="R478" s="175"/>
      <c r="S478" s="175"/>
      <c r="T478" s="176"/>
      <c r="AT478" s="170" t="s">
        <v>190</v>
      </c>
      <c r="AU478" s="170" t="s">
        <v>84</v>
      </c>
      <c r="AV478" s="13" t="s">
        <v>84</v>
      </c>
      <c r="AW478" s="13" t="s">
        <v>35</v>
      </c>
      <c r="AX478" s="13" t="s">
        <v>74</v>
      </c>
      <c r="AY478" s="170" t="s">
        <v>181</v>
      </c>
    </row>
    <row r="479" spans="1:65" s="13" customFormat="1">
      <c r="B479" s="168"/>
      <c r="D479" s="169" t="s">
        <v>190</v>
      </c>
      <c r="E479" s="170" t="s">
        <v>3</v>
      </c>
      <c r="F479" s="171" t="s">
        <v>654</v>
      </c>
      <c r="H479" s="172">
        <v>1.456</v>
      </c>
      <c r="I479" s="173"/>
      <c r="L479" s="168"/>
      <c r="M479" s="174"/>
      <c r="N479" s="175"/>
      <c r="O479" s="175"/>
      <c r="P479" s="175"/>
      <c r="Q479" s="175"/>
      <c r="R479" s="175"/>
      <c r="S479" s="175"/>
      <c r="T479" s="176"/>
      <c r="AT479" s="170" t="s">
        <v>190</v>
      </c>
      <c r="AU479" s="170" t="s">
        <v>84</v>
      </c>
      <c r="AV479" s="13" t="s">
        <v>84</v>
      </c>
      <c r="AW479" s="13" t="s">
        <v>35</v>
      </c>
      <c r="AX479" s="13" t="s">
        <v>74</v>
      </c>
      <c r="AY479" s="170" t="s">
        <v>181</v>
      </c>
    </row>
    <row r="480" spans="1:65" s="14" customFormat="1">
      <c r="B480" s="177"/>
      <c r="D480" s="169" t="s">
        <v>190</v>
      </c>
      <c r="E480" s="178" t="s">
        <v>3</v>
      </c>
      <c r="F480" s="179" t="s">
        <v>193</v>
      </c>
      <c r="H480" s="180">
        <v>87.156000000000006</v>
      </c>
      <c r="I480" s="181"/>
      <c r="L480" s="177"/>
      <c r="M480" s="182"/>
      <c r="N480" s="183"/>
      <c r="O480" s="183"/>
      <c r="P480" s="183"/>
      <c r="Q480" s="183"/>
      <c r="R480" s="183"/>
      <c r="S480" s="183"/>
      <c r="T480" s="184"/>
      <c r="AT480" s="178" t="s">
        <v>190</v>
      </c>
      <c r="AU480" s="178" t="s">
        <v>84</v>
      </c>
      <c r="AV480" s="14" t="s">
        <v>188</v>
      </c>
      <c r="AW480" s="14" t="s">
        <v>35</v>
      </c>
      <c r="AX480" s="14" t="s">
        <v>82</v>
      </c>
      <c r="AY480" s="178" t="s">
        <v>181</v>
      </c>
    </row>
    <row r="481" spans="1:65" s="2" customFormat="1" ht="21.75" customHeight="1">
      <c r="A481" s="34"/>
      <c r="B481" s="154"/>
      <c r="C481" s="155" t="s">
        <v>716</v>
      </c>
      <c r="D481" s="155" t="s">
        <v>183</v>
      </c>
      <c r="E481" s="156" t="s">
        <v>717</v>
      </c>
      <c r="F481" s="157" t="s">
        <v>718</v>
      </c>
      <c r="G481" s="158" t="s">
        <v>234</v>
      </c>
      <c r="H481" s="159">
        <v>18.2</v>
      </c>
      <c r="I481" s="160"/>
      <c r="J481" s="161">
        <f>ROUND(I481*H481,2)</f>
        <v>0</v>
      </c>
      <c r="K481" s="157" t="s">
        <v>187</v>
      </c>
      <c r="L481" s="35"/>
      <c r="M481" s="162" t="s">
        <v>3</v>
      </c>
      <c r="N481" s="163" t="s">
        <v>45</v>
      </c>
      <c r="O481" s="55"/>
      <c r="P481" s="164">
        <f>O481*H481</f>
        <v>0</v>
      </c>
      <c r="Q481" s="164">
        <v>5.0000000000000001E-4</v>
      </c>
      <c r="R481" s="164">
        <f>Q481*H481</f>
        <v>9.1000000000000004E-3</v>
      </c>
      <c r="S481" s="164">
        <v>0</v>
      </c>
      <c r="T481" s="16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66" t="s">
        <v>285</v>
      </c>
      <c r="AT481" s="166" t="s">
        <v>183</v>
      </c>
      <c r="AU481" s="166" t="s">
        <v>84</v>
      </c>
      <c r="AY481" s="19" t="s">
        <v>181</v>
      </c>
      <c r="BE481" s="167">
        <f>IF(N481="základní",J481,0)</f>
        <v>0</v>
      </c>
      <c r="BF481" s="167">
        <f>IF(N481="snížená",J481,0)</f>
        <v>0</v>
      </c>
      <c r="BG481" s="167">
        <f>IF(N481="zákl. přenesená",J481,0)</f>
        <v>0</v>
      </c>
      <c r="BH481" s="167">
        <f>IF(N481="sníž. přenesená",J481,0)</f>
        <v>0</v>
      </c>
      <c r="BI481" s="167">
        <f>IF(N481="nulová",J481,0)</f>
        <v>0</v>
      </c>
      <c r="BJ481" s="19" t="s">
        <v>82</v>
      </c>
      <c r="BK481" s="167">
        <f>ROUND(I481*H481,2)</f>
        <v>0</v>
      </c>
      <c r="BL481" s="19" t="s">
        <v>285</v>
      </c>
      <c r="BM481" s="166" t="s">
        <v>719</v>
      </c>
    </row>
    <row r="482" spans="1:65" s="15" customFormat="1">
      <c r="B482" s="185"/>
      <c r="D482" s="169" t="s">
        <v>190</v>
      </c>
      <c r="E482" s="186" t="s">
        <v>3</v>
      </c>
      <c r="F482" s="187" t="s">
        <v>720</v>
      </c>
      <c r="H482" s="186" t="s">
        <v>3</v>
      </c>
      <c r="I482" s="188"/>
      <c r="L482" s="185"/>
      <c r="M482" s="189"/>
      <c r="N482" s="190"/>
      <c r="O482" s="190"/>
      <c r="P482" s="190"/>
      <c r="Q482" s="190"/>
      <c r="R482" s="190"/>
      <c r="S482" s="190"/>
      <c r="T482" s="191"/>
      <c r="AT482" s="186" t="s">
        <v>190</v>
      </c>
      <c r="AU482" s="186" t="s">
        <v>84</v>
      </c>
      <c r="AV482" s="15" t="s">
        <v>82</v>
      </c>
      <c r="AW482" s="15" t="s">
        <v>35</v>
      </c>
      <c r="AX482" s="15" t="s">
        <v>74</v>
      </c>
      <c r="AY482" s="186" t="s">
        <v>181</v>
      </c>
    </row>
    <row r="483" spans="1:65" s="13" customFormat="1">
      <c r="B483" s="168"/>
      <c r="D483" s="169" t="s">
        <v>190</v>
      </c>
      <c r="E483" s="170" t="s">
        <v>3</v>
      </c>
      <c r="F483" s="171" t="s">
        <v>104</v>
      </c>
      <c r="H483" s="172">
        <v>18.2</v>
      </c>
      <c r="I483" s="173"/>
      <c r="L483" s="168"/>
      <c r="M483" s="174"/>
      <c r="N483" s="175"/>
      <c r="O483" s="175"/>
      <c r="P483" s="175"/>
      <c r="Q483" s="175"/>
      <c r="R483" s="175"/>
      <c r="S483" s="175"/>
      <c r="T483" s="176"/>
      <c r="AT483" s="170" t="s">
        <v>190</v>
      </c>
      <c r="AU483" s="170" t="s">
        <v>84</v>
      </c>
      <c r="AV483" s="13" t="s">
        <v>84</v>
      </c>
      <c r="AW483" s="13" t="s">
        <v>35</v>
      </c>
      <c r="AX483" s="13" t="s">
        <v>74</v>
      </c>
      <c r="AY483" s="170" t="s">
        <v>181</v>
      </c>
    </row>
    <row r="484" spans="1:65" s="14" customFormat="1">
      <c r="B484" s="177"/>
      <c r="D484" s="169" t="s">
        <v>190</v>
      </c>
      <c r="E484" s="178" t="s">
        <v>3</v>
      </c>
      <c r="F484" s="179" t="s">
        <v>193</v>
      </c>
      <c r="H484" s="180">
        <v>18.2</v>
      </c>
      <c r="I484" s="181"/>
      <c r="L484" s="177"/>
      <c r="M484" s="182"/>
      <c r="N484" s="183"/>
      <c r="O484" s="183"/>
      <c r="P484" s="183"/>
      <c r="Q484" s="183"/>
      <c r="R484" s="183"/>
      <c r="S484" s="183"/>
      <c r="T484" s="184"/>
      <c r="AT484" s="178" t="s">
        <v>190</v>
      </c>
      <c r="AU484" s="178" t="s">
        <v>84</v>
      </c>
      <c r="AV484" s="14" t="s">
        <v>188</v>
      </c>
      <c r="AW484" s="14" t="s">
        <v>35</v>
      </c>
      <c r="AX484" s="14" t="s">
        <v>82</v>
      </c>
      <c r="AY484" s="178" t="s">
        <v>181</v>
      </c>
    </row>
    <row r="485" spans="1:65" s="2" customFormat="1" ht="33" customHeight="1">
      <c r="A485" s="34"/>
      <c r="B485" s="154"/>
      <c r="C485" s="155" t="s">
        <v>721</v>
      </c>
      <c r="D485" s="155" t="s">
        <v>183</v>
      </c>
      <c r="E485" s="156" t="s">
        <v>722</v>
      </c>
      <c r="F485" s="157" t="s">
        <v>723</v>
      </c>
      <c r="G485" s="158" t="s">
        <v>469</v>
      </c>
      <c r="H485" s="210"/>
      <c r="I485" s="160"/>
      <c r="J485" s="161">
        <f>ROUND(I485*H485,2)</f>
        <v>0</v>
      </c>
      <c r="K485" s="157" t="s">
        <v>187</v>
      </c>
      <c r="L485" s="35"/>
      <c r="M485" s="162" t="s">
        <v>3</v>
      </c>
      <c r="N485" s="163" t="s">
        <v>45</v>
      </c>
      <c r="O485" s="55"/>
      <c r="P485" s="164">
        <f>O485*H485</f>
        <v>0</v>
      </c>
      <c r="Q485" s="164">
        <v>0</v>
      </c>
      <c r="R485" s="164">
        <f>Q485*H485</f>
        <v>0</v>
      </c>
      <c r="S485" s="164">
        <v>0</v>
      </c>
      <c r="T485" s="16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66" t="s">
        <v>285</v>
      </c>
      <c r="AT485" s="166" t="s">
        <v>183</v>
      </c>
      <c r="AU485" s="166" t="s">
        <v>84</v>
      </c>
      <c r="AY485" s="19" t="s">
        <v>181</v>
      </c>
      <c r="BE485" s="167">
        <f>IF(N485="základní",J485,0)</f>
        <v>0</v>
      </c>
      <c r="BF485" s="167">
        <f>IF(N485="snížená",J485,0)</f>
        <v>0</v>
      </c>
      <c r="BG485" s="167">
        <f>IF(N485="zákl. přenesená",J485,0)</f>
        <v>0</v>
      </c>
      <c r="BH485" s="167">
        <f>IF(N485="sníž. přenesená",J485,0)</f>
        <v>0</v>
      </c>
      <c r="BI485" s="167">
        <f>IF(N485="nulová",J485,0)</f>
        <v>0</v>
      </c>
      <c r="BJ485" s="19" t="s">
        <v>82</v>
      </c>
      <c r="BK485" s="167">
        <f>ROUND(I485*H485,2)</f>
        <v>0</v>
      </c>
      <c r="BL485" s="19" t="s">
        <v>285</v>
      </c>
      <c r="BM485" s="166" t="s">
        <v>724</v>
      </c>
    </row>
    <row r="486" spans="1:65" s="12" customFormat="1" ht="22.9" customHeight="1">
      <c r="B486" s="141"/>
      <c r="D486" s="142" t="s">
        <v>73</v>
      </c>
      <c r="E486" s="152" t="s">
        <v>725</v>
      </c>
      <c r="F486" s="152" t="s">
        <v>726</v>
      </c>
      <c r="I486" s="144"/>
      <c r="J486" s="153">
        <f>BK486</f>
        <v>0</v>
      </c>
      <c r="L486" s="141"/>
      <c r="M486" s="146"/>
      <c r="N486" s="147"/>
      <c r="O486" s="147"/>
      <c r="P486" s="148">
        <f>SUM(P487:P511)</f>
        <v>0</v>
      </c>
      <c r="Q486" s="147"/>
      <c r="R486" s="148">
        <f>SUM(R487:R511)</f>
        <v>0.49902000000000002</v>
      </c>
      <c r="S486" s="147"/>
      <c r="T486" s="149">
        <f>SUM(T487:T511)</f>
        <v>0</v>
      </c>
      <c r="AR486" s="142" t="s">
        <v>84</v>
      </c>
      <c r="AT486" s="150" t="s">
        <v>73</v>
      </c>
      <c r="AU486" s="150" t="s">
        <v>82</v>
      </c>
      <c r="AY486" s="142" t="s">
        <v>181</v>
      </c>
      <c r="BK486" s="151">
        <f>SUM(BK487:BK511)</f>
        <v>0</v>
      </c>
    </row>
    <row r="487" spans="1:65" s="2" customFormat="1" ht="33" customHeight="1">
      <c r="A487" s="34"/>
      <c r="B487" s="154"/>
      <c r="C487" s="155" t="s">
        <v>727</v>
      </c>
      <c r="D487" s="155" t="s">
        <v>183</v>
      </c>
      <c r="E487" s="156" t="s">
        <v>656</v>
      </c>
      <c r="F487" s="157" t="s">
        <v>657</v>
      </c>
      <c r="G487" s="158" t="s">
        <v>216</v>
      </c>
      <c r="H487" s="159">
        <v>3</v>
      </c>
      <c r="I487" s="160"/>
      <c r="J487" s="161">
        <f>ROUND(I487*H487,2)</f>
        <v>0</v>
      </c>
      <c r="K487" s="157" t="s">
        <v>187</v>
      </c>
      <c r="L487" s="35"/>
      <c r="M487" s="162" t="s">
        <v>3</v>
      </c>
      <c r="N487" s="163" t="s">
        <v>45</v>
      </c>
      <c r="O487" s="55"/>
      <c r="P487" s="164">
        <f>O487*H487</f>
        <v>0</v>
      </c>
      <c r="Q487" s="164">
        <v>7.4999999999999997E-3</v>
      </c>
      <c r="R487" s="164">
        <f>Q487*H487</f>
        <v>2.2499999999999999E-2</v>
      </c>
      <c r="S487" s="164">
        <v>0</v>
      </c>
      <c r="T487" s="16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66" t="s">
        <v>285</v>
      </c>
      <c r="AT487" s="166" t="s">
        <v>183</v>
      </c>
      <c r="AU487" s="166" t="s">
        <v>84</v>
      </c>
      <c r="AY487" s="19" t="s">
        <v>181</v>
      </c>
      <c r="BE487" s="167">
        <f>IF(N487="základní",J487,0)</f>
        <v>0</v>
      </c>
      <c r="BF487" s="167">
        <f>IF(N487="snížená",J487,0)</f>
        <v>0</v>
      </c>
      <c r="BG487" s="167">
        <f>IF(N487="zákl. přenesená",J487,0)</f>
        <v>0</v>
      </c>
      <c r="BH487" s="167">
        <f>IF(N487="sníž. přenesená",J487,0)</f>
        <v>0</v>
      </c>
      <c r="BI487" s="167">
        <f>IF(N487="nulová",J487,0)</f>
        <v>0</v>
      </c>
      <c r="BJ487" s="19" t="s">
        <v>82</v>
      </c>
      <c r="BK487" s="167">
        <f>ROUND(I487*H487,2)</f>
        <v>0</v>
      </c>
      <c r="BL487" s="19" t="s">
        <v>285</v>
      </c>
      <c r="BM487" s="166" t="s">
        <v>728</v>
      </c>
    </row>
    <row r="488" spans="1:65" s="15" customFormat="1">
      <c r="B488" s="185"/>
      <c r="D488" s="169" t="s">
        <v>190</v>
      </c>
      <c r="E488" s="186" t="s">
        <v>3</v>
      </c>
      <c r="F488" s="187" t="s">
        <v>729</v>
      </c>
      <c r="H488" s="186" t="s">
        <v>3</v>
      </c>
      <c r="I488" s="188"/>
      <c r="L488" s="185"/>
      <c r="M488" s="189"/>
      <c r="N488" s="190"/>
      <c r="O488" s="190"/>
      <c r="P488" s="190"/>
      <c r="Q488" s="190"/>
      <c r="R488" s="190"/>
      <c r="S488" s="190"/>
      <c r="T488" s="191"/>
      <c r="AT488" s="186" t="s">
        <v>190</v>
      </c>
      <c r="AU488" s="186" t="s">
        <v>84</v>
      </c>
      <c r="AV488" s="15" t="s">
        <v>82</v>
      </c>
      <c r="AW488" s="15" t="s">
        <v>35</v>
      </c>
      <c r="AX488" s="15" t="s">
        <v>74</v>
      </c>
      <c r="AY488" s="186" t="s">
        <v>181</v>
      </c>
    </row>
    <row r="489" spans="1:65" s="13" customFormat="1">
      <c r="B489" s="168"/>
      <c r="D489" s="169" t="s">
        <v>190</v>
      </c>
      <c r="E489" s="170" t="s">
        <v>3</v>
      </c>
      <c r="F489" s="171" t="s">
        <v>123</v>
      </c>
      <c r="H489" s="172">
        <v>3</v>
      </c>
      <c r="I489" s="173"/>
      <c r="L489" s="168"/>
      <c r="M489" s="174"/>
      <c r="N489" s="175"/>
      <c r="O489" s="175"/>
      <c r="P489" s="175"/>
      <c r="Q489" s="175"/>
      <c r="R489" s="175"/>
      <c r="S489" s="175"/>
      <c r="T489" s="176"/>
      <c r="AT489" s="170" t="s">
        <v>190</v>
      </c>
      <c r="AU489" s="170" t="s">
        <v>84</v>
      </c>
      <c r="AV489" s="13" t="s">
        <v>84</v>
      </c>
      <c r="AW489" s="13" t="s">
        <v>35</v>
      </c>
      <c r="AX489" s="13" t="s">
        <v>74</v>
      </c>
      <c r="AY489" s="170" t="s">
        <v>181</v>
      </c>
    </row>
    <row r="490" spans="1:65" s="14" customFormat="1">
      <c r="B490" s="177"/>
      <c r="D490" s="169" t="s">
        <v>190</v>
      </c>
      <c r="E490" s="178" t="s">
        <v>3</v>
      </c>
      <c r="F490" s="179" t="s">
        <v>193</v>
      </c>
      <c r="H490" s="180">
        <v>3</v>
      </c>
      <c r="I490" s="181"/>
      <c r="L490" s="177"/>
      <c r="M490" s="182"/>
      <c r="N490" s="183"/>
      <c r="O490" s="183"/>
      <c r="P490" s="183"/>
      <c r="Q490" s="183"/>
      <c r="R490" s="183"/>
      <c r="S490" s="183"/>
      <c r="T490" s="184"/>
      <c r="AT490" s="178" t="s">
        <v>190</v>
      </c>
      <c r="AU490" s="178" t="s">
        <v>84</v>
      </c>
      <c r="AV490" s="14" t="s">
        <v>188</v>
      </c>
      <c r="AW490" s="14" t="s">
        <v>35</v>
      </c>
      <c r="AX490" s="14" t="s">
        <v>82</v>
      </c>
      <c r="AY490" s="178" t="s">
        <v>181</v>
      </c>
    </row>
    <row r="491" spans="1:65" s="2" customFormat="1" ht="44.25" customHeight="1">
      <c r="A491" s="34"/>
      <c r="B491" s="154"/>
      <c r="C491" s="155" t="s">
        <v>730</v>
      </c>
      <c r="D491" s="155" t="s">
        <v>183</v>
      </c>
      <c r="E491" s="156" t="s">
        <v>731</v>
      </c>
      <c r="F491" s="157" t="s">
        <v>732</v>
      </c>
      <c r="G491" s="158" t="s">
        <v>216</v>
      </c>
      <c r="H491" s="159">
        <v>3</v>
      </c>
      <c r="I491" s="160"/>
      <c r="J491" s="161">
        <f>ROUND(I491*H491,2)</f>
        <v>0</v>
      </c>
      <c r="K491" s="157" t="s">
        <v>187</v>
      </c>
      <c r="L491" s="35"/>
      <c r="M491" s="162" t="s">
        <v>3</v>
      </c>
      <c r="N491" s="163" t="s">
        <v>45</v>
      </c>
      <c r="O491" s="55"/>
      <c r="P491" s="164">
        <f>O491*H491</f>
        <v>0</v>
      </c>
      <c r="Q491" s="164">
        <v>9.7999999999999997E-3</v>
      </c>
      <c r="R491" s="164">
        <f>Q491*H491</f>
        <v>2.9399999999999999E-2</v>
      </c>
      <c r="S491" s="164">
        <v>0</v>
      </c>
      <c r="T491" s="16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66" t="s">
        <v>285</v>
      </c>
      <c r="AT491" s="166" t="s">
        <v>183</v>
      </c>
      <c r="AU491" s="166" t="s">
        <v>84</v>
      </c>
      <c r="AY491" s="19" t="s">
        <v>181</v>
      </c>
      <c r="BE491" s="167">
        <f>IF(N491="základní",J491,0)</f>
        <v>0</v>
      </c>
      <c r="BF491" s="167">
        <f>IF(N491="snížená",J491,0)</f>
        <v>0</v>
      </c>
      <c r="BG491" s="167">
        <f>IF(N491="zákl. přenesená",J491,0)</f>
        <v>0</v>
      </c>
      <c r="BH491" s="167">
        <f>IF(N491="sníž. přenesená",J491,0)</f>
        <v>0</v>
      </c>
      <c r="BI491" s="167">
        <f>IF(N491="nulová",J491,0)</f>
        <v>0</v>
      </c>
      <c r="BJ491" s="19" t="s">
        <v>82</v>
      </c>
      <c r="BK491" s="167">
        <f>ROUND(I491*H491,2)</f>
        <v>0</v>
      </c>
      <c r="BL491" s="19" t="s">
        <v>285</v>
      </c>
      <c r="BM491" s="166" t="s">
        <v>733</v>
      </c>
    </row>
    <row r="492" spans="1:65" s="15" customFormat="1">
      <c r="B492" s="185"/>
      <c r="D492" s="169" t="s">
        <v>190</v>
      </c>
      <c r="E492" s="186" t="s">
        <v>3</v>
      </c>
      <c r="F492" s="187" t="s">
        <v>734</v>
      </c>
      <c r="H492" s="186" t="s">
        <v>3</v>
      </c>
      <c r="I492" s="188"/>
      <c r="L492" s="185"/>
      <c r="M492" s="189"/>
      <c r="N492" s="190"/>
      <c r="O492" s="190"/>
      <c r="P492" s="190"/>
      <c r="Q492" s="190"/>
      <c r="R492" s="190"/>
      <c r="S492" s="190"/>
      <c r="T492" s="191"/>
      <c r="AT492" s="186" t="s">
        <v>190</v>
      </c>
      <c r="AU492" s="186" t="s">
        <v>84</v>
      </c>
      <c r="AV492" s="15" t="s">
        <v>82</v>
      </c>
      <c r="AW492" s="15" t="s">
        <v>35</v>
      </c>
      <c r="AX492" s="15" t="s">
        <v>74</v>
      </c>
      <c r="AY492" s="186" t="s">
        <v>181</v>
      </c>
    </row>
    <row r="493" spans="1:65" s="15" customFormat="1">
      <c r="B493" s="185"/>
      <c r="D493" s="169" t="s">
        <v>190</v>
      </c>
      <c r="E493" s="186" t="s">
        <v>3</v>
      </c>
      <c r="F493" s="187" t="s">
        <v>735</v>
      </c>
      <c r="H493" s="186" t="s">
        <v>3</v>
      </c>
      <c r="I493" s="188"/>
      <c r="L493" s="185"/>
      <c r="M493" s="189"/>
      <c r="N493" s="190"/>
      <c r="O493" s="190"/>
      <c r="P493" s="190"/>
      <c r="Q493" s="190"/>
      <c r="R493" s="190"/>
      <c r="S493" s="190"/>
      <c r="T493" s="191"/>
      <c r="AT493" s="186" t="s">
        <v>190</v>
      </c>
      <c r="AU493" s="186" t="s">
        <v>84</v>
      </c>
      <c r="AV493" s="15" t="s">
        <v>82</v>
      </c>
      <c r="AW493" s="15" t="s">
        <v>35</v>
      </c>
      <c r="AX493" s="15" t="s">
        <v>74</v>
      </c>
      <c r="AY493" s="186" t="s">
        <v>181</v>
      </c>
    </row>
    <row r="494" spans="1:65" s="13" customFormat="1">
      <c r="B494" s="168"/>
      <c r="D494" s="169" t="s">
        <v>190</v>
      </c>
      <c r="E494" s="170" t="s">
        <v>3</v>
      </c>
      <c r="F494" s="171" t="s">
        <v>736</v>
      </c>
      <c r="H494" s="172">
        <v>1.8</v>
      </c>
      <c r="I494" s="173"/>
      <c r="L494" s="168"/>
      <c r="M494" s="174"/>
      <c r="N494" s="175"/>
      <c r="O494" s="175"/>
      <c r="P494" s="175"/>
      <c r="Q494" s="175"/>
      <c r="R494" s="175"/>
      <c r="S494" s="175"/>
      <c r="T494" s="176"/>
      <c r="AT494" s="170" t="s">
        <v>190</v>
      </c>
      <c r="AU494" s="170" t="s">
        <v>84</v>
      </c>
      <c r="AV494" s="13" t="s">
        <v>84</v>
      </c>
      <c r="AW494" s="13" t="s">
        <v>35</v>
      </c>
      <c r="AX494" s="13" t="s">
        <v>74</v>
      </c>
      <c r="AY494" s="170" t="s">
        <v>181</v>
      </c>
    </row>
    <row r="495" spans="1:65" s="15" customFormat="1">
      <c r="B495" s="185"/>
      <c r="D495" s="169" t="s">
        <v>190</v>
      </c>
      <c r="E495" s="186" t="s">
        <v>3</v>
      </c>
      <c r="F495" s="187" t="s">
        <v>737</v>
      </c>
      <c r="H495" s="186" t="s">
        <v>3</v>
      </c>
      <c r="I495" s="188"/>
      <c r="L495" s="185"/>
      <c r="M495" s="189"/>
      <c r="N495" s="190"/>
      <c r="O495" s="190"/>
      <c r="P495" s="190"/>
      <c r="Q495" s="190"/>
      <c r="R495" s="190"/>
      <c r="S495" s="190"/>
      <c r="T495" s="191"/>
      <c r="AT495" s="186" t="s">
        <v>190</v>
      </c>
      <c r="AU495" s="186" t="s">
        <v>84</v>
      </c>
      <c r="AV495" s="15" t="s">
        <v>82</v>
      </c>
      <c r="AW495" s="15" t="s">
        <v>35</v>
      </c>
      <c r="AX495" s="15" t="s">
        <v>74</v>
      </c>
      <c r="AY495" s="186" t="s">
        <v>181</v>
      </c>
    </row>
    <row r="496" spans="1:65" s="13" customFormat="1">
      <c r="B496" s="168"/>
      <c r="D496" s="169" t="s">
        <v>190</v>
      </c>
      <c r="E496" s="170" t="s">
        <v>3</v>
      </c>
      <c r="F496" s="171" t="s">
        <v>738</v>
      </c>
      <c r="H496" s="172">
        <v>1.2</v>
      </c>
      <c r="I496" s="173"/>
      <c r="L496" s="168"/>
      <c r="M496" s="174"/>
      <c r="N496" s="175"/>
      <c r="O496" s="175"/>
      <c r="P496" s="175"/>
      <c r="Q496" s="175"/>
      <c r="R496" s="175"/>
      <c r="S496" s="175"/>
      <c r="T496" s="176"/>
      <c r="AT496" s="170" t="s">
        <v>190</v>
      </c>
      <c r="AU496" s="170" t="s">
        <v>84</v>
      </c>
      <c r="AV496" s="13" t="s">
        <v>84</v>
      </c>
      <c r="AW496" s="13" t="s">
        <v>35</v>
      </c>
      <c r="AX496" s="13" t="s">
        <v>74</v>
      </c>
      <c r="AY496" s="170" t="s">
        <v>181</v>
      </c>
    </row>
    <row r="497" spans="1:65" s="16" customFormat="1">
      <c r="B497" s="192"/>
      <c r="D497" s="169" t="s">
        <v>190</v>
      </c>
      <c r="E497" s="193" t="s">
        <v>123</v>
      </c>
      <c r="F497" s="194" t="s">
        <v>266</v>
      </c>
      <c r="H497" s="195">
        <v>3</v>
      </c>
      <c r="I497" s="196"/>
      <c r="L497" s="192"/>
      <c r="M497" s="197"/>
      <c r="N497" s="198"/>
      <c r="O497" s="198"/>
      <c r="P497" s="198"/>
      <c r="Q497" s="198"/>
      <c r="R497" s="198"/>
      <c r="S497" s="198"/>
      <c r="T497" s="199"/>
      <c r="AT497" s="193" t="s">
        <v>190</v>
      </c>
      <c r="AU497" s="193" t="s">
        <v>84</v>
      </c>
      <c r="AV497" s="16" t="s">
        <v>124</v>
      </c>
      <c r="AW497" s="16" t="s">
        <v>35</v>
      </c>
      <c r="AX497" s="16" t="s">
        <v>74</v>
      </c>
      <c r="AY497" s="193" t="s">
        <v>181</v>
      </c>
    </row>
    <row r="498" spans="1:65" s="14" customFormat="1">
      <c r="B498" s="177"/>
      <c r="D498" s="169" t="s">
        <v>190</v>
      </c>
      <c r="E498" s="178" t="s">
        <v>3</v>
      </c>
      <c r="F498" s="179" t="s">
        <v>193</v>
      </c>
      <c r="H498" s="180">
        <v>3</v>
      </c>
      <c r="I498" s="181"/>
      <c r="L498" s="177"/>
      <c r="M498" s="182"/>
      <c r="N498" s="183"/>
      <c r="O498" s="183"/>
      <c r="P498" s="183"/>
      <c r="Q498" s="183"/>
      <c r="R498" s="183"/>
      <c r="S498" s="183"/>
      <c r="T498" s="184"/>
      <c r="AT498" s="178" t="s">
        <v>190</v>
      </c>
      <c r="AU498" s="178" t="s">
        <v>84</v>
      </c>
      <c r="AV498" s="14" t="s">
        <v>188</v>
      </c>
      <c r="AW498" s="14" t="s">
        <v>35</v>
      </c>
      <c r="AX498" s="14" t="s">
        <v>82</v>
      </c>
      <c r="AY498" s="178" t="s">
        <v>181</v>
      </c>
    </row>
    <row r="499" spans="1:65" s="2" customFormat="1" ht="16.5" customHeight="1">
      <c r="A499" s="34"/>
      <c r="B499" s="154"/>
      <c r="C499" s="200" t="s">
        <v>739</v>
      </c>
      <c r="D499" s="200" t="s">
        <v>297</v>
      </c>
      <c r="E499" s="201" t="s">
        <v>740</v>
      </c>
      <c r="F499" s="202" t="s">
        <v>741</v>
      </c>
      <c r="G499" s="203" t="s">
        <v>216</v>
      </c>
      <c r="H499" s="204">
        <v>3.3</v>
      </c>
      <c r="I499" s="205"/>
      <c r="J499" s="206">
        <f>ROUND(I499*H499,2)</f>
        <v>0</v>
      </c>
      <c r="K499" s="202" t="s">
        <v>187</v>
      </c>
      <c r="L499" s="207"/>
      <c r="M499" s="208" t="s">
        <v>3</v>
      </c>
      <c r="N499" s="209" t="s">
        <v>45</v>
      </c>
      <c r="O499" s="55"/>
      <c r="P499" s="164">
        <f>O499*H499</f>
        <v>0</v>
      </c>
      <c r="Q499" s="164">
        <v>0.13500000000000001</v>
      </c>
      <c r="R499" s="164">
        <f>Q499*H499</f>
        <v>0.44550000000000001</v>
      </c>
      <c r="S499" s="164">
        <v>0</v>
      </c>
      <c r="T499" s="16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66" t="s">
        <v>389</v>
      </c>
      <c r="AT499" s="166" t="s">
        <v>297</v>
      </c>
      <c r="AU499" s="166" t="s">
        <v>84</v>
      </c>
      <c r="AY499" s="19" t="s">
        <v>181</v>
      </c>
      <c r="BE499" s="167">
        <f>IF(N499="základní",J499,0)</f>
        <v>0</v>
      </c>
      <c r="BF499" s="167">
        <f>IF(N499="snížená",J499,0)</f>
        <v>0</v>
      </c>
      <c r="BG499" s="167">
        <f>IF(N499="zákl. přenesená",J499,0)</f>
        <v>0</v>
      </c>
      <c r="BH499" s="167">
        <f>IF(N499="sníž. přenesená",J499,0)</f>
        <v>0</v>
      </c>
      <c r="BI499" s="167">
        <f>IF(N499="nulová",J499,0)</f>
        <v>0</v>
      </c>
      <c r="BJ499" s="19" t="s">
        <v>82</v>
      </c>
      <c r="BK499" s="167">
        <f>ROUND(I499*H499,2)</f>
        <v>0</v>
      </c>
      <c r="BL499" s="19" t="s">
        <v>285</v>
      </c>
      <c r="BM499" s="166" t="s">
        <v>742</v>
      </c>
    </row>
    <row r="500" spans="1:65" s="13" customFormat="1">
      <c r="B500" s="168"/>
      <c r="D500" s="169" t="s">
        <v>190</v>
      </c>
      <c r="E500" s="170" t="s">
        <v>3</v>
      </c>
      <c r="F500" s="171" t="s">
        <v>743</v>
      </c>
      <c r="H500" s="172">
        <v>3.3</v>
      </c>
      <c r="I500" s="173"/>
      <c r="L500" s="168"/>
      <c r="M500" s="174"/>
      <c r="N500" s="175"/>
      <c r="O500" s="175"/>
      <c r="P500" s="175"/>
      <c r="Q500" s="175"/>
      <c r="R500" s="175"/>
      <c r="S500" s="175"/>
      <c r="T500" s="176"/>
      <c r="AT500" s="170" t="s">
        <v>190</v>
      </c>
      <c r="AU500" s="170" t="s">
        <v>84</v>
      </c>
      <c r="AV500" s="13" t="s">
        <v>84</v>
      </c>
      <c r="AW500" s="13" t="s">
        <v>35</v>
      </c>
      <c r="AX500" s="13" t="s">
        <v>74</v>
      </c>
      <c r="AY500" s="170" t="s">
        <v>181</v>
      </c>
    </row>
    <row r="501" spans="1:65" s="14" customFormat="1">
      <c r="B501" s="177"/>
      <c r="D501" s="169" t="s">
        <v>190</v>
      </c>
      <c r="E501" s="178" t="s">
        <v>3</v>
      </c>
      <c r="F501" s="179" t="s">
        <v>193</v>
      </c>
      <c r="H501" s="180">
        <v>3.3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8" t="s">
        <v>190</v>
      </c>
      <c r="AU501" s="178" t="s">
        <v>84</v>
      </c>
      <c r="AV501" s="14" t="s">
        <v>188</v>
      </c>
      <c r="AW501" s="14" t="s">
        <v>35</v>
      </c>
      <c r="AX501" s="14" t="s">
        <v>82</v>
      </c>
      <c r="AY501" s="178" t="s">
        <v>181</v>
      </c>
    </row>
    <row r="502" spans="1:65" s="2" customFormat="1" ht="16.5" customHeight="1">
      <c r="A502" s="34"/>
      <c r="B502" s="154"/>
      <c r="C502" s="155" t="s">
        <v>744</v>
      </c>
      <c r="D502" s="155" t="s">
        <v>183</v>
      </c>
      <c r="E502" s="156" t="s">
        <v>745</v>
      </c>
      <c r="F502" s="157" t="s">
        <v>746</v>
      </c>
      <c r="G502" s="158" t="s">
        <v>216</v>
      </c>
      <c r="H502" s="159">
        <v>3</v>
      </c>
      <c r="I502" s="160"/>
      <c r="J502" s="161">
        <f>ROUND(I502*H502,2)</f>
        <v>0</v>
      </c>
      <c r="K502" s="157" t="s">
        <v>187</v>
      </c>
      <c r="L502" s="35"/>
      <c r="M502" s="162" t="s">
        <v>3</v>
      </c>
      <c r="N502" s="163" t="s">
        <v>45</v>
      </c>
      <c r="O502" s="55"/>
      <c r="P502" s="164">
        <f>O502*H502</f>
        <v>0</v>
      </c>
      <c r="Q502" s="164">
        <v>2.9999999999999997E-4</v>
      </c>
      <c r="R502" s="164">
        <f>Q502*H502</f>
        <v>8.9999999999999998E-4</v>
      </c>
      <c r="S502" s="164">
        <v>0</v>
      </c>
      <c r="T502" s="165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66" t="s">
        <v>285</v>
      </c>
      <c r="AT502" s="166" t="s">
        <v>183</v>
      </c>
      <c r="AU502" s="166" t="s">
        <v>84</v>
      </c>
      <c r="AY502" s="19" t="s">
        <v>181</v>
      </c>
      <c r="BE502" s="167">
        <f>IF(N502="základní",J502,0)</f>
        <v>0</v>
      </c>
      <c r="BF502" s="167">
        <f>IF(N502="snížená",J502,0)</f>
        <v>0</v>
      </c>
      <c r="BG502" s="167">
        <f>IF(N502="zákl. přenesená",J502,0)</f>
        <v>0</v>
      </c>
      <c r="BH502" s="167">
        <f>IF(N502="sníž. přenesená",J502,0)</f>
        <v>0</v>
      </c>
      <c r="BI502" s="167">
        <f>IF(N502="nulová",J502,0)</f>
        <v>0</v>
      </c>
      <c r="BJ502" s="19" t="s">
        <v>82</v>
      </c>
      <c r="BK502" s="167">
        <f>ROUND(I502*H502,2)</f>
        <v>0</v>
      </c>
      <c r="BL502" s="19" t="s">
        <v>285</v>
      </c>
      <c r="BM502" s="166" t="s">
        <v>747</v>
      </c>
    </row>
    <row r="503" spans="1:65" s="13" customFormat="1">
      <c r="B503" s="168"/>
      <c r="D503" s="169" t="s">
        <v>190</v>
      </c>
      <c r="E503" s="170" t="s">
        <v>3</v>
      </c>
      <c r="F503" s="171" t="s">
        <v>123</v>
      </c>
      <c r="H503" s="172">
        <v>3</v>
      </c>
      <c r="I503" s="173"/>
      <c r="L503" s="168"/>
      <c r="M503" s="174"/>
      <c r="N503" s="175"/>
      <c r="O503" s="175"/>
      <c r="P503" s="175"/>
      <c r="Q503" s="175"/>
      <c r="R503" s="175"/>
      <c r="S503" s="175"/>
      <c r="T503" s="176"/>
      <c r="AT503" s="170" t="s">
        <v>190</v>
      </c>
      <c r="AU503" s="170" t="s">
        <v>84</v>
      </c>
      <c r="AV503" s="13" t="s">
        <v>84</v>
      </c>
      <c r="AW503" s="13" t="s">
        <v>35</v>
      </c>
      <c r="AX503" s="13" t="s">
        <v>74</v>
      </c>
      <c r="AY503" s="170" t="s">
        <v>181</v>
      </c>
    </row>
    <row r="504" spans="1:65" s="14" customFormat="1">
      <c r="B504" s="177"/>
      <c r="D504" s="169" t="s">
        <v>190</v>
      </c>
      <c r="E504" s="178" t="s">
        <v>3</v>
      </c>
      <c r="F504" s="179" t="s">
        <v>193</v>
      </c>
      <c r="H504" s="180">
        <v>3</v>
      </c>
      <c r="I504" s="181"/>
      <c r="L504" s="177"/>
      <c r="M504" s="182"/>
      <c r="N504" s="183"/>
      <c r="O504" s="183"/>
      <c r="P504" s="183"/>
      <c r="Q504" s="183"/>
      <c r="R504" s="183"/>
      <c r="S504" s="183"/>
      <c r="T504" s="184"/>
      <c r="AT504" s="178" t="s">
        <v>190</v>
      </c>
      <c r="AU504" s="178" t="s">
        <v>84</v>
      </c>
      <c r="AV504" s="14" t="s">
        <v>188</v>
      </c>
      <c r="AW504" s="14" t="s">
        <v>35</v>
      </c>
      <c r="AX504" s="14" t="s">
        <v>82</v>
      </c>
      <c r="AY504" s="178" t="s">
        <v>181</v>
      </c>
    </row>
    <row r="505" spans="1:65" s="2" customFormat="1" ht="21.75" customHeight="1">
      <c r="A505" s="34"/>
      <c r="B505" s="154"/>
      <c r="C505" s="155" t="s">
        <v>748</v>
      </c>
      <c r="D505" s="155" t="s">
        <v>183</v>
      </c>
      <c r="E505" s="156" t="s">
        <v>749</v>
      </c>
      <c r="F505" s="157" t="s">
        <v>750</v>
      </c>
      <c r="G505" s="158" t="s">
        <v>216</v>
      </c>
      <c r="H505" s="159">
        <v>3</v>
      </c>
      <c r="I505" s="160"/>
      <c r="J505" s="161">
        <f>ROUND(I505*H505,2)</f>
        <v>0</v>
      </c>
      <c r="K505" s="157" t="s">
        <v>187</v>
      </c>
      <c r="L505" s="35"/>
      <c r="M505" s="162" t="s">
        <v>3</v>
      </c>
      <c r="N505" s="163" t="s">
        <v>45</v>
      </c>
      <c r="O505" s="55"/>
      <c r="P505" s="164">
        <f>O505*H505</f>
        <v>0</v>
      </c>
      <c r="Q505" s="164">
        <v>1.0000000000000001E-5</v>
      </c>
      <c r="R505" s="164">
        <f>Q505*H505</f>
        <v>3.0000000000000004E-5</v>
      </c>
      <c r="S505" s="164">
        <v>0</v>
      </c>
      <c r="T505" s="16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66" t="s">
        <v>285</v>
      </c>
      <c r="AT505" s="166" t="s">
        <v>183</v>
      </c>
      <c r="AU505" s="166" t="s">
        <v>84</v>
      </c>
      <c r="AY505" s="19" t="s">
        <v>181</v>
      </c>
      <c r="BE505" s="167">
        <f>IF(N505="základní",J505,0)</f>
        <v>0</v>
      </c>
      <c r="BF505" s="167">
        <f>IF(N505="snížená",J505,0)</f>
        <v>0</v>
      </c>
      <c r="BG505" s="167">
        <f>IF(N505="zákl. přenesená",J505,0)</f>
        <v>0</v>
      </c>
      <c r="BH505" s="167">
        <f>IF(N505="sníž. přenesená",J505,0)</f>
        <v>0</v>
      </c>
      <c r="BI505" s="167">
        <f>IF(N505="nulová",J505,0)</f>
        <v>0</v>
      </c>
      <c r="BJ505" s="19" t="s">
        <v>82</v>
      </c>
      <c r="BK505" s="167">
        <f>ROUND(I505*H505,2)</f>
        <v>0</v>
      </c>
      <c r="BL505" s="19" t="s">
        <v>285</v>
      </c>
      <c r="BM505" s="166" t="s">
        <v>751</v>
      </c>
    </row>
    <row r="506" spans="1:65" s="13" customFormat="1">
      <c r="B506" s="168"/>
      <c r="D506" s="169" t="s">
        <v>190</v>
      </c>
      <c r="E506" s="170" t="s">
        <v>3</v>
      </c>
      <c r="F506" s="171" t="s">
        <v>123</v>
      </c>
      <c r="H506" s="172">
        <v>3</v>
      </c>
      <c r="I506" s="173"/>
      <c r="L506" s="168"/>
      <c r="M506" s="174"/>
      <c r="N506" s="175"/>
      <c r="O506" s="175"/>
      <c r="P506" s="175"/>
      <c r="Q506" s="175"/>
      <c r="R506" s="175"/>
      <c r="S506" s="175"/>
      <c r="T506" s="176"/>
      <c r="AT506" s="170" t="s">
        <v>190</v>
      </c>
      <c r="AU506" s="170" t="s">
        <v>84</v>
      </c>
      <c r="AV506" s="13" t="s">
        <v>84</v>
      </c>
      <c r="AW506" s="13" t="s">
        <v>35</v>
      </c>
      <c r="AX506" s="13" t="s">
        <v>74</v>
      </c>
      <c r="AY506" s="170" t="s">
        <v>181</v>
      </c>
    </row>
    <row r="507" spans="1:65" s="14" customFormat="1">
      <c r="B507" s="177"/>
      <c r="D507" s="169" t="s">
        <v>190</v>
      </c>
      <c r="E507" s="178" t="s">
        <v>3</v>
      </c>
      <c r="F507" s="179" t="s">
        <v>193</v>
      </c>
      <c r="H507" s="180">
        <v>3</v>
      </c>
      <c r="I507" s="181"/>
      <c r="L507" s="177"/>
      <c r="M507" s="182"/>
      <c r="N507" s="183"/>
      <c r="O507" s="183"/>
      <c r="P507" s="183"/>
      <c r="Q507" s="183"/>
      <c r="R507" s="183"/>
      <c r="S507" s="183"/>
      <c r="T507" s="184"/>
      <c r="AT507" s="178" t="s">
        <v>190</v>
      </c>
      <c r="AU507" s="178" t="s">
        <v>84</v>
      </c>
      <c r="AV507" s="14" t="s">
        <v>188</v>
      </c>
      <c r="AW507" s="14" t="s">
        <v>35</v>
      </c>
      <c r="AX507" s="14" t="s">
        <v>82</v>
      </c>
      <c r="AY507" s="178" t="s">
        <v>181</v>
      </c>
    </row>
    <row r="508" spans="1:65" s="2" customFormat="1" ht="21.75" customHeight="1">
      <c r="A508" s="34"/>
      <c r="B508" s="154"/>
      <c r="C508" s="155" t="s">
        <v>752</v>
      </c>
      <c r="D508" s="155" t="s">
        <v>183</v>
      </c>
      <c r="E508" s="156" t="s">
        <v>753</v>
      </c>
      <c r="F508" s="157" t="s">
        <v>754</v>
      </c>
      <c r="G508" s="158" t="s">
        <v>216</v>
      </c>
      <c r="H508" s="159">
        <v>3</v>
      </c>
      <c r="I508" s="160"/>
      <c r="J508" s="161">
        <f>ROUND(I508*H508,2)</f>
        <v>0</v>
      </c>
      <c r="K508" s="157" t="s">
        <v>187</v>
      </c>
      <c r="L508" s="35"/>
      <c r="M508" s="162" t="s">
        <v>3</v>
      </c>
      <c r="N508" s="163" t="s">
        <v>45</v>
      </c>
      <c r="O508" s="55"/>
      <c r="P508" s="164">
        <f>O508*H508</f>
        <v>0</v>
      </c>
      <c r="Q508" s="164">
        <v>2.3000000000000001E-4</v>
      </c>
      <c r="R508" s="164">
        <f>Q508*H508</f>
        <v>6.9000000000000008E-4</v>
      </c>
      <c r="S508" s="164">
        <v>0</v>
      </c>
      <c r="T508" s="165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66" t="s">
        <v>285</v>
      </c>
      <c r="AT508" s="166" t="s">
        <v>183</v>
      </c>
      <c r="AU508" s="166" t="s">
        <v>84</v>
      </c>
      <c r="AY508" s="19" t="s">
        <v>181</v>
      </c>
      <c r="BE508" s="167">
        <f>IF(N508="základní",J508,0)</f>
        <v>0</v>
      </c>
      <c r="BF508" s="167">
        <f>IF(N508="snížená",J508,0)</f>
        <v>0</v>
      </c>
      <c r="BG508" s="167">
        <f>IF(N508="zákl. přenesená",J508,0)</f>
        <v>0</v>
      </c>
      <c r="BH508" s="167">
        <f>IF(N508="sníž. přenesená",J508,0)</f>
        <v>0</v>
      </c>
      <c r="BI508" s="167">
        <f>IF(N508="nulová",J508,0)</f>
        <v>0</v>
      </c>
      <c r="BJ508" s="19" t="s">
        <v>82</v>
      </c>
      <c r="BK508" s="167">
        <f>ROUND(I508*H508,2)</f>
        <v>0</v>
      </c>
      <c r="BL508" s="19" t="s">
        <v>285</v>
      </c>
      <c r="BM508" s="166" t="s">
        <v>755</v>
      </c>
    </row>
    <row r="509" spans="1:65" s="13" customFormat="1">
      <c r="B509" s="168"/>
      <c r="D509" s="169" t="s">
        <v>190</v>
      </c>
      <c r="E509" s="170" t="s">
        <v>3</v>
      </c>
      <c r="F509" s="171" t="s">
        <v>123</v>
      </c>
      <c r="H509" s="172">
        <v>3</v>
      </c>
      <c r="I509" s="173"/>
      <c r="L509" s="168"/>
      <c r="M509" s="174"/>
      <c r="N509" s="175"/>
      <c r="O509" s="175"/>
      <c r="P509" s="175"/>
      <c r="Q509" s="175"/>
      <c r="R509" s="175"/>
      <c r="S509" s="175"/>
      <c r="T509" s="176"/>
      <c r="AT509" s="170" t="s">
        <v>190</v>
      </c>
      <c r="AU509" s="170" t="s">
        <v>84</v>
      </c>
      <c r="AV509" s="13" t="s">
        <v>84</v>
      </c>
      <c r="AW509" s="13" t="s">
        <v>35</v>
      </c>
      <c r="AX509" s="13" t="s">
        <v>74</v>
      </c>
      <c r="AY509" s="170" t="s">
        <v>181</v>
      </c>
    </row>
    <row r="510" spans="1:65" s="14" customFormat="1">
      <c r="B510" s="177"/>
      <c r="D510" s="169" t="s">
        <v>190</v>
      </c>
      <c r="E510" s="178" t="s">
        <v>3</v>
      </c>
      <c r="F510" s="179" t="s">
        <v>193</v>
      </c>
      <c r="H510" s="180">
        <v>3</v>
      </c>
      <c r="I510" s="181"/>
      <c r="L510" s="177"/>
      <c r="M510" s="182"/>
      <c r="N510" s="183"/>
      <c r="O510" s="183"/>
      <c r="P510" s="183"/>
      <c r="Q510" s="183"/>
      <c r="R510" s="183"/>
      <c r="S510" s="183"/>
      <c r="T510" s="184"/>
      <c r="AT510" s="178" t="s">
        <v>190</v>
      </c>
      <c r="AU510" s="178" t="s">
        <v>84</v>
      </c>
      <c r="AV510" s="14" t="s">
        <v>188</v>
      </c>
      <c r="AW510" s="14" t="s">
        <v>35</v>
      </c>
      <c r="AX510" s="14" t="s">
        <v>82</v>
      </c>
      <c r="AY510" s="178" t="s">
        <v>181</v>
      </c>
    </row>
    <row r="511" spans="1:65" s="2" customFormat="1" ht="44.25" customHeight="1">
      <c r="A511" s="34"/>
      <c r="B511" s="154"/>
      <c r="C511" s="155" t="s">
        <v>756</v>
      </c>
      <c r="D511" s="155" t="s">
        <v>183</v>
      </c>
      <c r="E511" s="156" t="s">
        <v>757</v>
      </c>
      <c r="F511" s="157" t="s">
        <v>758</v>
      </c>
      <c r="G511" s="158" t="s">
        <v>469</v>
      </c>
      <c r="H511" s="210"/>
      <c r="I511" s="160"/>
      <c r="J511" s="161">
        <f>ROUND(I511*H511,2)</f>
        <v>0</v>
      </c>
      <c r="K511" s="157" t="s">
        <v>187</v>
      </c>
      <c r="L511" s="35"/>
      <c r="M511" s="162" t="s">
        <v>3</v>
      </c>
      <c r="N511" s="163" t="s">
        <v>45</v>
      </c>
      <c r="O511" s="55"/>
      <c r="P511" s="164">
        <f>O511*H511</f>
        <v>0</v>
      </c>
      <c r="Q511" s="164">
        <v>0</v>
      </c>
      <c r="R511" s="164">
        <f>Q511*H511</f>
        <v>0</v>
      </c>
      <c r="S511" s="164">
        <v>0</v>
      </c>
      <c r="T511" s="165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66" t="s">
        <v>285</v>
      </c>
      <c r="AT511" s="166" t="s">
        <v>183</v>
      </c>
      <c r="AU511" s="166" t="s">
        <v>84</v>
      </c>
      <c r="AY511" s="19" t="s">
        <v>181</v>
      </c>
      <c r="BE511" s="167">
        <f>IF(N511="základní",J511,0)</f>
        <v>0</v>
      </c>
      <c r="BF511" s="167">
        <f>IF(N511="snížená",J511,0)</f>
        <v>0</v>
      </c>
      <c r="BG511" s="167">
        <f>IF(N511="zákl. přenesená",J511,0)</f>
        <v>0</v>
      </c>
      <c r="BH511" s="167">
        <f>IF(N511="sníž. přenesená",J511,0)</f>
        <v>0</v>
      </c>
      <c r="BI511" s="167">
        <f>IF(N511="nulová",J511,0)</f>
        <v>0</v>
      </c>
      <c r="BJ511" s="19" t="s">
        <v>82</v>
      </c>
      <c r="BK511" s="167">
        <f>ROUND(I511*H511,2)</f>
        <v>0</v>
      </c>
      <c r="BL511" s="19" t="s">
        <v>285</v>
      </c>
      <c r="BM511" s="166" t="s">
        <v>759</v>
      </c>
    </row>
    <row r="512" spans="1:65" s="12" customFormat="1" ht="22.9" customHeight="1">
      <c r="B512" s="141"/>
      <c r="D512" s="142" t="s">
        <v>73</v>
      </c>
      <c r="E512" s="152" t="s">
        <v>760</v>
      </c>
      <c r="F512" s="152" t="s">
        <v>761</v>
      </c>
      <c r="I512" s="144"/>
      <c r="J512" s="153">
        <f>BK512</f>
        <v>0</v>
      </c>
      <c r="L512" s="141"/>
      <c r="M512" s="146"/>
      <c r="N512" s="147"/>
      <c r="O512" s="147"/>
      <c r="P512" s="148">
        <f>SUM(P513:P548)</f>
        <v>0</v>
      </c>
      <c r="Q512" s="147"/>
      <c r="R512" s="148">
        <f>SUM(R513:R548)</f>
        <v>0.10692179999999998</v>
      </c>
      <c r="S512" s="147"/>
      <c r="T512" s="149">
        <f>SUM(T513:T548)</f>
        <v>7.3425000000000004E-2</v>
      </c>
      <c r="AR512" s="142" t="s">
        <v>84</v>
      </c>
      <c r="AT512" s="150" t="s">
        <v>73</v>
      </c>
      <c r="AU512" s="150" t="s">
        <v>82</v>
      </c>
      <c r="AY512" s="142" t="s">
        <v>181</v>
      </c>
      <c r="BK512" s="151">
        <f>SUM(BK513:BK548)</f>
        <v>0</v>
      </c>
    </row>
    <row r="513" spans="1:65" s="2" customFormat="1" ht="21.75" customHeight="1">
      <c r="A513" s="34"/>
      <c r="B513" s="154"/>
      <c r="C513" s="155" t="s">
        <v>762</v>
      </c>
      <c r="D513" s="155" t="s">
        <v>183</v>
      </c>
      <c r="E513" s="156" t="s">
        <v>763</v>
      </c>
      <c r="F513" s="157" t="s">
        <v>764</v>
      </c>
      <c r="G513" s="158" t="s">
        <v>216</v>
      </c>
      <c r="H513" s="159">
        <v>44.87</v>
      </c>
      <c r="I513" s="160"/>
      <c r="J513" s="161">
        <f>ROUND(I513*H513,2)</f>
        <v>0</v>
      </c>
      <c r="K513" s="157" t="s">
        <v>187</v>
      </c>
      <c r="L513" s="35"/>
      <c r="M513" s="162" t="s">
        <v>3</v>
      </c>
      <c r="N513" s="163" t="s">
        <v>45</v>
      </c>
      <c r="O513" s="55"/>
      <c r="P513" s="164">
        <f>O513*H513</f>
        <v>0</v>
      </c>
      <c r="Q513" s="164">
        <v>0</v>
      </c>
      <c r="R513" s="164">
        <f>Q513*H513</f>
        <v>0</v>
      </c>
      <c r="S513" s="164">
        <v>0</v>
      </c>
      <c r="T513" s="16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66" t="s">
        <v>285</v>
      </c>
      <c r="AT513" s="166" t="s">
        <v>183</v>
      </c>
      <c r="AU513" s="166" t="s">
        <v>84</v>
      </c>
      <c r="AY513" s="19" t="s">
        <v>181</v>
      </c>
      <c r="BE513" s="167">
        <f>IF(N513="základní",J513,0)</f>
        <v>0</v>
      </c>
      <c r="BF513" s="167">
        <f>IF(N513="snížená",J513,0)</f>
        <v>0</v>
      </c>
      <c r="BG513" s="167">
        <f>IF(N513="zákl. přenesená",J513,0)</f>
        <v>0</v>
      </c>
      <c r="BH513" s="167">
        <f>IF(N513="sníž. přenesená",J513,0)</f>
        <v>0</v>
      </c>
      <c r="BI513" s="167">
        <f>IF(N513="nulová",J513,0)</f>
        <v>0</v>
      </c>
      <c r="BJ513" s="19" t="s">
        <v>82</v>
      </c>
      <c r="BK513" s="167">
        <f>ROUND(I513*H513,2)</f>
        <v>0</v>
      </c>
      <c r="BL513" s="19" t="s">
        <v>285</v>
      </c>
      <c r="BM513" s="166" t="s">
        <v>765</v>
      </c>
    </row>
    <row r="514" spans="1:65" s="13" customFormat="1">
      <c r="B514" s="168"/>
      <c r="D514" s="169" t="s">
        <v>190</v>
      </c>
      <c r="E514" s="170" t="s">
        <v>3</v>
      </c>
      <c r="F514" s="171" t="s">
        <v>766</v>
      </c>
      <c r="H514" s="172">
        <v>13.35</v>
      </c>
      <c r="I514" s="173"/>
      <c r="L514" s="168"/>
      <c r="M514" s="174"/>
      <c r="N514" s="175"/>
      <c r="O514" s="175"/>
      <c r="P514" s="175"/>
      <c r="Q514" s="175"/>
      <c r="R514" s="175"/>
      <c r="S514" s="175"/>
      <c r="T514" s="176"/>
      <c r="AT514" s="170" t="s">
        <v>190</v>
      </c>
      <c r="AU514" s="170" t="s">
        <v>84</v>
      </c>
      <c r="AV514" s="13" t="s">
        <v>84</v>
      </c>
      <c r="AW514" s="13" t="s">
        <v>35</v>
      </c>
      <c r="AX514" s="13" t="s">
        <v>74</v>
      </c>
      <c r="AY514" s="170" t="s">
        <v>181</v>
      </c>
    </row>
    <row r="515" spans="1:65" s="13" customFormat="1">
      <c r="B515" s="168"/>
      <c r="D515" s="169" t="s">
        <v>190</v>
      </c>
      <c r="E515" s="170" t="s">
        <v>3</v>
      </c>
      <c r="F515" s="171" t="s">
        <v>683</v>
      </c>
      <c r="H515" s="172">
        <v>14.27</v>
      </c>
      <c r="I515" s="173"/>
      <c r="L515" s="168"/>
      <c r="M515" s="174"/>
      <c r="N515" s="175"/>
      <c r="O515" s="175"/>
      <c r="P515" s="175"/>
      <c r="Q515" s="175"/>
      <c r="R515" s="175"/>
      <c r="S515" s="175"/>
      <c r="T515" s="176"/>
      <c r="AT515" s="170" t="s">
        <v>190</v>
      </c>
      <c r="AU515" s="170" t="s">
        <v>84</v>
      </c>
      <c r="AV515" s="13" t="s">
        <v>84</v>
      </c>
      <c r="AW515" s="13" t="s">
        <v>35</v>
      </c>
      <c r="AX515" s="13" t="s">
        <v>74</v>
      </c>
      <c r="AY515" s="170" t="s">
        <v>181</v>
      </c>
    </row>
    <row r="516" spans="1:65" s="13" customFormat="1">
      <c r="B516" s="168"/>
      <c r="D516" s="169" t="s">
        <v>190</v>
      </c>
      <c r="E516" s="170" t="s">
        <v>3</v>
      </c>
      <c r="F516" s="171" t="s">
        <v>684</v>
      </c>
      <c r="H516" s="172">
        <v>12.24</v>
      </c>
      <c r="I516" s="173"/>
      <c r="L516" s="168"/>
      <c r="M516" s="174"/>
      <c r="N516" s="175"/>
      <c r="O516" s="175"/>
      <c r="P516" s="175"/>
      <c r="Q516" s="175"/>
      <c r="R516" s="175"/>
      <c r="S516" s="175"/>
      <c r="T516" s="176"/>
      <c r="AT516" s="170" t="s">
        <v>190</v>
      </c>
      <c r="AU516" s="170" t="s">
        <v>84</v>
      </c>
      <c r="AV516" s="13" t="s">
        <v>84</v>
      </c>
      <c r="AW516" s="13" t="s">
        <v>35</v>
      </c>
      <c r="AX516" s="13" t="s">
        <v>74</v>
      </c>
      <c r="AY516" s="170" t="s">
        <v>181</v>
      </c>
    </row>
    <row r="517" spans="1:65" s="13" customFormat="1">
      <c r="B517" s="168"/>
      <c r="D517" s="169" t="s">
        <v>190</v>
      </c>
      <c r="E517" s="170" t="s">
        <v>3</v>
      </c>
      <c r="F517" s="171" t="s">
        <v>685</v>
      </c>
      <c r="H517" s="172">
        <v>3.76</v>
      </c>
      <c r="I517" s="173"/>
      <c r="L517" s="168"/>
      <c r="M517" s="174"/>
      <c r="N517" s="175"/>
      <c r="O517" s="175"/>
      <c r="P517" s="175"/>
      <c r="Q517" s="175"/>
      <c r="R517" s="175"/>
      <c r="S517" s="175"/>
      <c r="T517" s="176"/>
      <c r="AT517" s="170" t="s">
        <v>190</v>
      </c>
      <c r="AU517" s="170" t="s">
        <v>84</v>
      </c>
      <c r="AV517" s="13" t="s">
        <v>84</v>
      </c>
      <c r="AW517" s="13" t="s">
        <v>35</v>
      </c>
      <c r="AX517" s="13" t="s">
        <v>74</v>
      </c>
      <c r="AY517" s="170" t="s">
        <v>181</v>
      </c>
    </row>
    <row r="518" spans="1:65" s="13" customFormat="1">
      <c r="B518" s="168"/>
      <c r="D518" s="169" t="s">
        <v>190</v>
      </c>
      <c r="E518" s="170" t="s">
        <v>3</v>
      </c>
      <c r="F518" s="171" t="s">
        <v>686</v>
      </c>
      <c r="H518" s="172">
        <v>1.25</v>
      </c>
      <c r="I518" s="173"/>
      <c r="L518" s="168"/>
      <c r="M518" s="174"/>
      <c r="N518" s="175"/>
      <c r="O518" s="175"/>
      <c r="P518" s="175"/>
      <c r="Q518" s="175"/>
      <c r="R518" s="175"/>
      <c r="S518" s="175"/>
      <c r="T518" s="176"/>
      <c r="AT518" s="170" t="s">
        <v>190</v>
      </c>
      <c r="AU518" s="170" t="s">
        <v>84</v>
      </c>
      <c r="AV518" s="13" t="s">
        <v>84</v>
      </c>
      <c r="AW518" s="13" t="s">
        <v>35</v>
      </c>
      <c r="AX518" s="13" t="s">
        <v>74</v>
      </c>
      <c r="AY518" s="170" t="s">
        <v>181</v>
      </c>
    </row>
    <row r="519" spans="1:65" s="14" customFormat="1">
      <c r="B519" s="177"/>
      <c r="D519" s="169" t="s">
        <v>190</v>
      </c>
      <c r="E519" s="178" t="s">
        <v>3</v>
      </c>
      <c r="F519" s="179" t="s">
        <v>193</v>
      </c>
      <c r="H519" s="180">
        <v>44.87</v>
      </c>
      <c r="I519" s="181"/>
      <c r="L519" s="177"/>
      <c r="M519" s="182"/>
      <c r="N519" s="183"/>
      <c r="O519" s="183"/>
      <c r="P519" s="183"/>
      <c r="Q519" s="183"/>
      <c r="R519" s="183"/>
      <c r="S519" s="183"/>
      <c r="T519" s="184"/>
      <c r="AT519" s="178" t="s">
        <v>190</v>
      </c>
      <c r="AU519" s="178" t="s">
        <v>84</v>
      </c>
      <c r="AV519" s="14" t="s">
        <v>188</v>
      </c>
      <c r="AW519" s="14" t="s">
        <v>35</v>
      </c>
      <c r="AX519" s="14" t="s">
        <v>82</v>
      </c>
      <c r="AY519" s="178" t="s">
        <v>181</v>
      </c>
    </row>
    <row r="520" spans="1:65" s="2" customFormat="1" ht="21.75" customHeight="1">
      <c r="A520" s="34"/>
      <c r="B520" s="154"/>
      <c r="C520" s="155" t="s">
        <v>767</v>
      </c>
      <c r="D520" s="155" t="s">
        <v>183</v>
      </c>
      <c r="E520" s="156" t="s">
        <v>768</v>
      </c>
      <c r="F520" s="157" t="s">
        <v>769</v>
      </c>
      <c r="G520" s="158" t="s">
        <v>216</v>
      </c>
      <c r="H520" s="159">
        <v>12.6</v>
      </c>
      <c r="I520" s="160"/>
      <c r="J520" s="161">
        <f>ROUND(I520*H520,2)</f>
        <v>0</v>
      </c>
      <c r="K520" s="157" t="s">
        <v>187</v>
      </c>
      <c r="L520" s="35"/>
      <c r="M520" s="162" t="s">
        <v>3</v>
      </c>
      <c r="N520" s="163" t="s">
        <v>45</v>
      </c>
      <c r="O520" s="55"/>
      <c r="P520" s="164">
        <f>O520*H520</f>
        <v>0</v>
      </c>
      <c r="Q520" s="164">
        <v>3.0000000000000001E-5</v>
      </c>
      <c r="R520" s="164">
        <f>Q520*H520</f>
        <v>3.7799999999999997E-4</v>
      </c>
      <c r="S520" s="164">
        <v>0</v>
      </c>
      <c r="T520" s="165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66" t="s">
        <v>285</v>
      </c>
      <c r="AT520" s="166" t="s">
        <v>183</v>
      </c>
      <c r="AU520" s="166" t="s">
        <v>84</v>
      </c>
      <c r="AY520" s="19" t="s">
        <v>181</v>
      </c>
      <c r="BE520" s="167">
        <f>IF(N520="základní",J520,0)</f>
        <v>0</v>
      </c>
      <c r="BF520" s="167">
        <f>IF(N520="snížená",J520,0)</f>
        <v>0</v>
      </c>
      <c r="BG520" s="167">
        <f>IF(N520="zákl. přenesená",J520,0)</f>
        <v>0</v>
      </c>
      <c r="BH520" s="167">
        <f>IF(N520="sníž. přenesená",J520,0)</f>
        <v>0</v>
      </c>
      <c r="BI520" s="167">
        <f>IF(N520="nulová",J520,0)</f>
        <v>0</v>
      </c>
      <c r="BJ520" s="19" t="s">
        <v>82</v>
      </c>
      <c r="BK520" s="167">
        <f>ROUND(I520*H520,2)</f>
        <v>0</v>
      </c>
      <c r="BL520" s="19" t="s">
        <v>285</v>
      </c>
      <c r="BM520" s="166" t="s">
        <v>770</v>
      </c>
    </row>
    <row r="521" spans="1:65" s="13" customFormat="1">
      <c r="B521" s="168"/>
      <c r="D521" s="169" t="s">
        <v>190</v>
      </c>
      <c r="E521" s="170" t="s">
        <v>3</v>
      </c>
      <c r="F521" s="171" t="s">
        <v>112</v>
      </c>
      <c r="H521" s="172">
        <v>12.6</v>
      </c>
      <c r="I521" s="173"/>
      <c r="L521" s="168"/>
      <c r="M521" s="174"/>
      <c r="N521" s="175"/>
      <c r="O521" s="175"/>
      <c r="P521" s="175"/>
      <c r="Q521" s="175"/>
      <c r="R521" s="175"/>
      <c r="S521" s="175"/>
      <c r="T521" s="176"/>
      <c r="AT521" s="170" t="s">
        <v>190</v>
      </c>
      <c r="AU521" s="170" t="s">
        <v>84</v>
      </c>
      <c r="AV521" s="13" t="s">
        <v>84</v>
      </c>
      <c r="AW521" s="13" t="s">
        <v>35</v>
      </c>
      <c r="AX521" s="13" t="s">
        <v>74</v>
      </c>
      <c r="AY521" s="170" t="s">
        <v>181</v>
      </c>
    </row>
    <row r="522" spans="1:65" s="14" customFormat="1">
      <c r="B522" s="177"/>
      <c r="D522" s="169" t="s">
        <v>190</v>
      </c>
      <c r="E522" s="178" t="s">
        <v>3</v>
      </c>
      <c r="F522" s="179" t="s">
        <v>193</v>
      </c>
      <c r="H522" s="180">
        <v>12.6</v>
      </c>
      <c r="I522" s="181"/>
      <c r="L522" s="177"/>
      <c r="M522" s="182"/>
      <c r="N522" s="183"/>
      <c r="O522" s="183"/>
      <c r="P522" s="183"/>
      <c r="Q522" s="183"/>
      <c r="R522" s="183"/>
      <c r="S522" s="183"/>
      <c r="T522" s="184"/>
      <c r="AT522" s="178" t="s">
        <v>190</v>
      </c>
      <c r="AU522" s="178" t="s">
        <v>84</v>
      </c>
      <c r="AV522" s="14" t="s">
        <v>188</v>
      </c>
      <c r="AW522" s="14" t="s">
        <v>35</v>
      </c>
      <c r="AX522" s="14" t="s">
        <v>82</v>
      </c>
      <c r="AY522" s="178" t="s">
        <v>181</v>
      </c>
    </row>
    <row r="523" spans="1:65" s="2" customFormat="1" ht="21.75" customHeight="1">
      <c r="A523" s="34"/>
      <c r="B523" s="154"/>
      <c r="C523" s="155" t="s">
        <v>771</v>
      </c>
      <c r="D523" s="155" t="s">
        <v>183</v>
      </c>
      <c r="E523" s="156" t="s">
        <v>772</v>
      </c>
      <c r="F523" s="157" t="s">
        <v>773</v>
      </c>
      <c r="G523" s="158" t="s">
        <v>216</v>
      </c>
      <c r="H523" s="159">
        <v>12.6</v>
      </c>
      <c r="I523" s="160"/>
      <c r="J523" s="161">
        <f>ROUND(I523*H523,2)</f>
        <v>0</v>
      </c>
      <c r="K523" s="157" t="s">
        <v>187</v>
      </c>
      <c r="L523" s="35"/>
      <c r="M523" s="162" t="s">
        <v>3</v>
      </c>
      <c r="N523" s="163" t="s">
        <v>45</v>
      </c>
      <c r="O523" s="55"/>
      <c r="P523" s="164">
        <f>O523*H523</f>
        <v>0</v>
      </c>
      <c r="Q523" s="164">
        <v>4.4999999999999997E-3</v>
      </c>
      <c r="R523" s="164">
        <f>Q523*H523</f>
        <v>5.6699999999999993E-2</v>
      </c>
      <c r="S523" s="164">
        <v>0</v>
      </c>
      <c r="T523" s="165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66" t="s">
        <v>285</v>
      </c>
      <c r="AT523" s="166" t="s">
        <v>183</v>
      </c>
      <c r="AU523" s="166" t="s">
        <v>84</v>
      </c>
      <c r="AY523" s="19" t="s">
        <v>181</v>
      </c>
      <c r="BE523" s="167">
        <f>IF(N523="základní",J523,0)</f>
        <v>0</v>
      </c>
      <c r="BF523" s="167">
        <f>IF(N523="snížená",J523,0)</f>
        <v>0</v>
      </c>
      <c r="BG523" s="167">
        <f>IF(N523="zákl. přenesená",J523,0)</f>
        <v>0</v>
      </c>
      <c r="BH523" s="167">
        <f>IF(N523="sníž. přenesená",J523,0)</f>
        <v>0</v>
      </c>
      <c r="BI523" s="167">
        <f>IF(N523="nulová",J523,0)</f>
        <v>0</v>
      </c>
      <c r="BJ523" s="19" t="s">
        <v>82</v>
      </c>
      <c r="BK523" s="167">
        <f>ROUND(I523*H523,2)</f>
        <v>0</v>
      </c>
      <c r="BL523" s="19" t="s">
        <v>285</v>
      </c>
      <c r="BM523" s="166" t="s">
        <v>774</v>
      </c>
    </row>
    <row r="524" spans="1:65" s="13" customFormat="1">
      <c r="B524" s="168"/>
      <c r="D524" s="169" t="s">
        <v>190</v>
      </c>
      <c r="E524" s="170" t="s">
        <v>3</v>
      </c>
      <c r="F524" s="171" t="s">
        <v>112</v>
      </c>
      <c r="H524" s="172">
        <v>12.6</v>
      </c>
      <c r="I524" s="173"/>
      <c r="L524" s="168"/>
      <c r="M524" s="174"/>
      <c r="N524" s="175"/>
      <c r="O524" s="175"/>
      <c r="P524" s="175"/>
      <c r="Q524" s="175"/>
      <c r="R524" s="175"/>
      <c r="S524" s="175"/>
      <c r="T524" s="176"/>
      <c r="AT524" s="170" t="s">
        <v>190</v>
      </c>
      <c r="AU524" s="170" t="s">
        <v>84</v>
      </c>
      <c r="AV524" s="13" t="s">
        <v>84</v>
      </c>
      <c r="AW524" s="13" t="s">
        <v>35</v>
      </c>
      <c r="AX524" s="13" t="s">
        <v>74</v>
      </c>
      <c r="AY524" s="170" t="s">
        <v>181</v>
      </c>
    </row>
    <row r="525" spans="1:65" s="14" customFormat="1">
      <c r="B525" s="177"/>
      <c r="D525" s="169" t="s">
        <v>190</v>
      </c>
      <c r="E525" s="178" t="s">
        <v>3</v>
      </c>
      <c r="F525" s="179" t="s">
        <v>193</v>
      </c>
      <c r="H525" s="180">
        <v>12.6</v>
      </c>
      <c r="I525" s="181"/>
      <c r="L525" s="177"/>
      <c r="M525" s="182"/>
      <c r="N525" s="183"/>
      <c r="O525" s="183"/>
      <c r="P525" s="183"/>
      <c r="Q525" s="183"/>
      <c r="R525" s="183"/>
      <c r="S525" s="183"/>
      <c r="T525" s="184"/>
      <c r="AT525" s="178" t="s">
        <v>190</v>
      </c>
      <c r="AU525" s="178" t="s">
        <v>84</v>
      </c>
      <c r="AV525" s="14" t="s">
        <v>188</v>
      </c>
      <c r="AW525" s="14" t="s">
        <v>35</v>
      </c>
      <c r="AX525" s="14" t="s">
        <v>82</v>
      </c>
      <c r="AY525" s="178" t="s">
        <v>181</v>
      </c>
    </row>
    <row r="526" spans="1:65" s="2" customFormat="1" ht="21.75" customHeight="1">
      <c r="A526" s="34"/>
      <c r="B526" s="154"/>
      <c r="C526" s="155" t="s">
        <v>775</v>
      </c>
      <c r="D526" s="155" t="s">
        <v>183</v>
      </c>
      <c r="E526" s="156" t="s">
        <v>776</v>
      </c>
      <c r="F526" s="157" t="s">
        <v>777</v>
      </c>
      <c r="G526" s="158" t="s">
        <v>216</v>
      </c>
      <c r="H526" s="159">
        <v>13.35</v>
      </c>
      <c r="I526" s="160"/>
      <c r="J526" s="161">
        <f>ROUND(I526*H526,2)</f>
        <v>0</v>
      </c>
      <c r="K526" s="157" t="s">
        <v>187</v>
      </c>
      <c r="L526" s="35"/>
      <c r="M526" s="162" t="s">
        <v>3</v>
      </c>
      <c r="N526" s="163" t="s">
        <v>45</v>
      </c>
      <c r="O526" s="55"/>
      <c r="P526" s="164">
        <f>O526*H526</f>
        <v>0</v>
      </c>
      <c r="Q526" s="164">
        <v>0</v>
      </c>
      <c r="R526" s="164">
        <f>Q526*H526</f>
        <v>0</v>
      </c>
      <c r="S526" s="164">
        <v>2.5000000000000001E-3</v>
      </c>
      <c r="T526" s="165">
        <f>S526*H526</f>
        <v>3.3375000000000002E-2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66" t="s">
        <v>285</v>
      </c>
      <c r="AT526" s="166" t="s">
        <v>183</v>
      </c>
      <c r="AU526" s="166" t="s">
        <v>84</v>
      </c>
      <c r="AY526" s="19" t="s">
        <v>181</v>
      </c>
      <c r="BE526" s="167">
        <f>IF(N526="základní",J526,0)</f>
        <v>0</v>
      </c>
      <c r="BF526" s="167">
        <f>IF(N526="snížená",J526,0)</f>
        <v>0</v>
      </c>
      <c r="BG526" s="167">
        <f>IF(N526="zákl. přenesená",J526,0)</f>
        <v>0</v>
      </c>
      <c r="BH526" s="167">
        <f>IF(N526="sníž. přenesená",J526,0)</f>
        <v>0</v>
      </c>
      <c r="BI526" s="167">
        <f>IF(N526="nulová",J526,0)</f>
        <v>0</v>
      </c>
      <c r="BJ526" s="19" t="s">
        <v>82</v>
      </c>
      <c r="BK526" s="167">
        <f>ROUND(I526*H526,2)</f>
        <v>0</v>
      </c>
      <c r="BL526" s="19" t="s">
        <v>285</v>
      </c>
      <c r="BM526" s="166" t="s">
        <v>778</v>
      </c>
    </row>
    <row r="527" spans="1:65" s="13" customFormat="1">
      <c r="B527" s="168"/>
      <c r="D527" s="169" t="s">
        <v>190</v>
      </c>
      <c r="E527" s="170" t="s">
        <v>3</v>
      </c>
      <c r="F527" s="171" t="s">
        <v>766</v>
      </c>
      <c r="H527" s="172">
        <v>13.35</v>
      </c>
      <c r="I527" s="173"/>
      <c r="L527" s="168"/>
      <c r="M527" s="174"/>
      <c r="N527" s="175"/>
      <c r="O527" s="175"/>
      <c r="P527" s="175"/>
      <c r="Q527" s="175"/>
      <c r="R527" s="175"/>
      <c r="S527" s="175"/>
      <c r="T527" s="176"/>
      <c r="AT527" s="170" t="s">
        <v>190</v>
      </c>
      <c r="AU527" s="170" t="s">
        <v>84</v>
      </c>
      <c r="AV527" s="13" t="s">
        <v>84</v>
      </c>
      <c r="AW527" s="13" t="s">
        <v>35</v>
      </c>
      <c r="AX527" s="13" t="s">
        <v>74</v>
      </c>
      <c r="AY527" s="170" t="s">
        <v>181</v>
      </c>
    </row>
    <row r="528" spans="1:65" s="14" customFormat="1">
      <c r="B528" s="177"/>
      <c r="D528" s="169" t="s">
        <v>190</v>
      </c>
      <c r="E528" s="178" t="s">
        <v>3</v>
      </c>
      <c r="F528" s="179" t="s">
        <v>193</v>
      </c>
      <c r="H528" s="180">
        <v>13.35</v>
      </c>
      <c r="I528" s="181"/>
      <c r="L528" s="177"/>
      <c r="M528" s="182"/>
      <c r="N528" s="183"/>
      <c r="O528" s="183"/>
      <c r="P528" s="183"/>
      <c r="Q528" s="183"/>
      <c r="R528" s="183"/>
      <c r="S528" s="183"/>
      <c r="T528" s="184"/>
      <c r="AT528" s="178" t="s">
        <v>190</v>
      </c>
      <c r="AU528" s="178" t="s">
        <v>84</v>
      </c>
      <c r="AV528" s="14" t="s">
        <v>188</v>
      </c>
      <c r="AW528" s="14" t="s">
        <v>35</v>
      </c>
      <c r="AX528" s="14" t="s">
        <v>82</v>
      </c>
      <c r="AY528" s="178" t="s">
        <v>181</v>
      </c>
    </row>
    <row r="529" spans="1:65" s="2" customFormat="1" ht="21.75" customHeight="1">
      <c r="A529" s="34"/>
      <c r="B529" s="154"/>
      <c r="C529" s="155" t="s">
        <v>779</v>
      </c>
      <c r="D529" s="155" t="s">
        <v>183</v>
      </c>
      <c r="E529" s="156" t="s">
        <v>780</v>
      </c>
      <c r="F529" s="157" t="s">
        <v>781</v>
      </c>
      <c r="G529" s="158" t="s">
        <v>216</v>
      </c>
      <c r="H529" s="159">
        <v>13.35</v>
      </c>
      <c r="I529" s="160"/>
      <c r="J529" s="161">
        <f>ROUND(I529*H529,2)</f>
        <v>0</v>
      </c>
      <c r="K529" s="157" t="s">
        <v>187</v>
      </c>
      <c r="L529" s="35"/>
      <c r="M529" s="162" t="s">
        <v>3</v>
      </c>
      <c r="N529" s="163" t="s">
        <v>45</v>
      </c>
      <c r="O529" s="55"/>
      <c r="P529" s="164">
        <f>O529*H529</f>
        <v>0</v>
      </c>
      <c r="Q529" s="164">
        <v>0</v>
      </c>
      <c r="R529" s="164">
        <f>Q529*H529</f>
        <v>0</v>
      </c>
      <c r="S529" s="164">
        <v>3.0000000000000001E-3</v>
      </c>
      <c r="T529" s="165">
        <f>S529*H529</f>
        <v>4.0050000000000002E-2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66" t="s">
        <v>285</v>
      </c>
      <c r="AT529" s="166" t="s">
        <v>183</v>
      </c>
      <c r="AU529" s="166" t="s">
        <v>84</v>
      </c>
      <c r="AY529" s="19" t="s">
        <v>181</v>
      </c>
      <c r="BE529" s="167">
        <f>IF(N529="základní",J529,0)</f>
        <v>0</v>
      </c>
      <c r="BF529" s="167">
        <f>IF(N529="snížená",J529,0)</f>
        <v>0</v>
      </c>
      <c r="BG529" s="167">
        <f>IF(N529="zákl. přenesená",J529,0)</f>
        <v>0</v>
      </c>
      <c r="BH529" s="167">
        <f>IF(N529="sníž. přenesená",J529,0)</f>
        <v>0</v>
      </c>
      <c r="BI529" s="167">
        <f>IF(N529="nulová",J529,0)</f>
        <v>0</v>
      </c>
      <c r="BJ529" s="19" t="s">
        <v>82</v>
      </c>
      <c r="BK529" s="167">
        <f>ROUND(I529*H529,2)</f>
        <v>0</v>
      </c>
      <c r="BL529" s="19" t="s">
        <v>285</v>
      </c>
      <c r="BM529" s="166" t="s">
        <v>782</v>
      </c>
    </row>
    <row r="530" spans="1:65" s="13" customFormat="1">
      <c r="B530" s="168"/>
      <c r="D530" s="169" t="s">
        <v>190</v>
      </c>
      <c r="E530" s="170" t="s">
        <v>3</v>
      </c>
      <c r="F530" s="171" t="s">
        <v>766</v>
      </c>
      <c r="H530" s="172">
        <v>13.35</v>
      </c>
      <c r="I530" s="173"/>
      <c r="L530" s="168"/>
      <c r="M530" s="174"/>
      <c r="N530" s="175"/>
      <c r="O530" s="175"/>
      <c r="P530" s="175"/>
      <c r="Q530" s="175"/>
      <c r="R530" s="175"/>
      <c r="S530" s="175"/>
      <c r="T530" s="176"/>
      <c r="AT530" s="170" t="s">
        <v>190</v>
      </c>
      <c r="AU530" s="170" t="s">
        <v>84</v>
      </c>
      <c r="AV530" s="13" t="s">
        <v>84</v>
      </c>
      <c r="AW530" s="13" t="s">
        <v>35</v>
      </c>
      <c r="AX530" s="13" t="s">
        <v>74</v>
      </c>
      <c r="AY530" s="170" t="s">
        <v>181</v>
      </c>
    </row>
    <row r="531" spans="1:65" s="14" customFormat="1">
      <c r="B531" s="177"/>
      <c r="D531" s="169" t="s">
        <v>190</v>
      </c>
      <c r="E531" s="178" t="s">
        <v>3</v>
      </c>
      <c r="F531" s="179" t="s">
        <v>193</v>
      </c>
      <c r="H531" s="180">
        <v>13.35</v>
      </c>
      <c r="I531" s="181"/>
      <c r="L531" s="177"/>
      <c r="M531" s="182"/>
      <c r="N531" s="183"/>
      <c r="O531" s="183"/>
      <c r="P531" s="183"/>
      <c r="Q531" s="183"/>
      <c r="R531" s="183"/>
      <c r="S531" s="183"/>
      <c r="T531" s="184"/>
      <c r="AT531" s="178" t="s">
        <v>190</v>
      </c>
      <c r="AU531" s="178" t="s">
        <v>84</v>
      </c>
      <c r="AV531" s="14" t="s">
        <v>188</v>
      </c>
      <c r="AW531" s="14" t="s">
        <v>35</v>
      </c>
      <c r="AX531" s="14" t="s">
        <v>82</v>
      </c>
      <c r="AY531" s="178" t="s">
        <v>181</v>
      </c>
    </row>
    <row r="532" spans="1:65" s="2" customFormat="1" ht="21.75" customHeight="1">
      <c r="A532" s="34"/>
      <c r="B532" s="154"/>
      <c r="C532" s="155" t="s">
        <v>783</v>
      </c>
      <c r="D532" s="155" t="s">
        <v>183</v>
      </c>
      <c r="E532" s="156" t="s">
        <v>784</v>
      </c>
      <c r="F532" s="157" t="s">
        <v>785</v>
      </c>
      <c r="G532" s="158" t="s">
        <v>216</v>
      </c>
      <c r="H532" s="159">
        <v>12.6</v>
      </c>
      <c r="I532" s="160"/>
      <c r="J532" s="161">
        <f>ROUND(I532*H532,2)</f>
        <v>0</v>
      </c>
      <c r="K532" s="157" t="s">
        <v>187</v>
      </c>
      <c r="L532" s="35"/>
      <c r="M532" s="162" t="s">
        <v>3</v>
      </c>
      <c r="N532" s="163" t="s">
        <v>45</v>
      </c>
      <c r="O532" s="55"/>
      <c r="P532" s="164">
        <f>O532*H532</f>
        <v>0</v>
      </c>
      <c r="Q532" s="164">
        <v>2.9999999999999997E-4</v>
      </c>
      <c r="R532" s="164">
        <f>Q532*H532</f>
        <v>3.7799999999999995E-3</v>
      </c>
      <c r="S532" s="164">
        <v>0</v>
      </c>
      <c r="T532" s="165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66" t="s">
        <v>285</v>
      </c>
      <c r="AT532" s="166" t="s">
        <v>183</v>
      </c>
      <c r="AU532" s="166" t="s">
        <v>84</v>
      </c>
      <c r="AY532" s="19" t="s">
        <v>181</v>
      </c>
      <c r="BE532" s="167">
        <f>IF(N532="základní",J532,0)</f>
        <v>0</v>
      </c>
      <c r="BF532" s="167">
        <f>IF(N532="snížená",J532,0)</f>
        <v>0</v>
      </c>
      <c r="BG532" s="167">
        <f>IF(N532="zákl. přenesená",J532,0)</f>
        <v>0</v>
      </c>
      <c r="BH532" s="167">
        <f>IF(N532="sníž. přenesená",J532,0)</f>
        <v>0</v>
      </c>
      <c r="BI532" s="167">
        <f>IF(N532="nulová",J532,0)</f>
        <v>0</v>
      </c>
      <c r="BJ532" s="19" t="s">
        <v>82</v>
      </c>
      <c r="BK532" s="167">
        <f>ROUND(I532*H532,2)</f>
        <v>0</v>
      </c>
      <c r="BL532" s="19" t="s">
        <v>285</v>
      </c>
      <c r="BM532" s="166" t="s">
        <v>786</v>
      </c>
    </row>
    <row r="533" spans="1:65" s="13" customFormat="1">
      <c r="B533" s="168"/>
      <c r="D533" s="169" t="s">
        <v>190</v>
      </c>
      <c r="E533" s="170" t="s">
        <v>3</v>
      </c>
      <c r="F533" s="171" t="s">
        <v>112</v>
      </c>
      <c r="H533" s="172">
        <v>12.6</v>
      </c>
      <c r="I533" s="173"/>
      <c r="L533" s="168"/>
      <c r="M533" s="174"/>
      <c r="N533" s="175"/>
      <c r="O533" s="175"/>
      <c r="P533" s="175"/>
      <c r="Q533" s="175"/>
      <c r="R533" s="175"/>
      <c r="S533" s="175"/>
      <c r="T533" s="176"/>
      <c r="AT533" s="170" t="s">
        <v>190</v>
      </c>
      <c r="AU533" s="170" t="s">
        <v>84</v>
      </c>
      <c r="AV533" s="13" t="s">
        <v>84</v>
      </c>
      <c r="AW533" s="13" t="s">
        <v>35</v>
      </c>
      <c r="AX533" s="13" t="s">
        <v>74</v>
      </c>
      <c r="AY533" s="170" t="s">
        <v>181</v>
      </c>
    </row>
    <row r="534" spans="1:65" s="14" customFormat="1">
      <c r="B534" s="177"/>
      <c r="D534" s="169" t="s">
        <v>190</v>
      </c>
      <c r="E534" s="178" t="s">
        <v>3</v>
      </c>
      <c r="F534" s="179" t="s">
        <v>193</v>
      </c>
      <c r="H534" s="180">
        <v>12.6</v>
      </c>
      <c r="I534" s="181"/>
      <c r="L534" s="177"/>
      <c r="M534" s="182"/>
      <c r="N534" s="183"/>
      <c r="O534" s="183"/>
      <c r="P534" s="183"/>
      <c r="Q534" s="183"/>
      <c r="R534" s="183"/>
      <c r="S534" s="183"/>
      <c r="T534" s="184"/>
      <c r="AT534" s="178" t="s">
        <v>190</v>
      </c>
      <c r="AU534" s="178" t="s">
        <v>84</v>
      </c>
      <c r="AV534" s="14" t="s">
        <v>188</v>
      </c>
      <c r="AW534" s="14" t="s">
        <v>35</v>
      </c>
      <c r="AX534" s="14" t="s">
        <v>82</v>
      </c>
      <c r="AY534" s="178" t="s">
        <v>181</v>
      </c>
    </row>
    <row r="535" spans="1:65" s="2" customFormat="1" ht="33" customHeight="1">
      <c r="A535" s="34"/>
      <c r="B535" s="154"/>
      <c r="C535" s="200" t="s">
        <v>787</v>
      </c>
      <c r="D535" s="200" t="s">
        <v>297</v>
      </c>
      <c r="E535" s="201" t="s">
        <v>788</v>
      </c>
      <c r="F535" s="202" t="s">
        <v>789</v>
      </c>
      <c r="G535" s="203" t="s">
        <v>216</v>
      </c>
      <c r="H535" s="204">
        <v>15.12</v>
      </c>
      <c r="I535" s="205"/>
      <c r="J535" s="206">
        <f>ROUND(I535*H535,2)</f>
        <v>0</v>
      </c>
      <c r="K535" s="202" t="s">
        <v>187</v>
      </c>
      <c r="L535" s="207"/>
      <c r="M535" s="208" t="s">
        <v>3</v>
      </c>
      <c r="N535" s="209" t="s">
        <v>45</v>
      </c>
      <c r="O535" s="55"/>
      <c r="P535" s="164">
        <f>O535*H535</f>
        <v>0</v>
      </c>
      <c r="Q535" s="164">
        <v>2.7499999999999998E-3</v>
      </c>
      <c r="R535" s="164">
        <f>Q535*H535</f>
        <v>4.1579999999999992E-2</v>
      </c>
      <c r="S535" s="164">
        <v>0</v>
      </c>
      <c r="T535" s="165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66" t="s">
        <v>389</v>
      </c>
      <c r="AT535" s="166" t="s">
        <v>297</v>
      </c>
      <c r="AU535" s="166" t="s">
        <v>84</v>
      </c>
      <c r="AY535" s="19" t="s">
        <v>181</v>
      </c>
      <c r="BE535" s="167">
        <f>IF(N535="základní",J535,0)</f>
        <v>0</v>
      </c>
      <c r="BF535" s="167">
        <f>IF(N535="snížená",J535,0)</f>
        <v>0</v>
      </c>
      <c r="BG535" s="167">
        <f>IF(N535="zákl. přenesená",J535,0)</f>
        <v>0</v>
      </c>
      <c r="BH535" s="167">
        <f>IF(N535="sníž. přenesená",J535,0)</f>
        <v>0</v>
      </c>
      <c r="BI535" s="167">
        <f>IF(N535="nulová",J535,0)</f>
        <v>0</v>
      </c>
      <c r="BJ535" s="19" t="s">
        <v>82</v>
      </c>
      <c r="BK535" s="167">
        <f>ROUND(I535*H535,2)</f>
        <v>0</v>
      </c>
      <c r="BL535" s="19" t="s">
        <v>285</v>
      </c>
      <c r="BM535" s="166" t="s">
        <v>790</v>
      </c>
    </row>
    <row r="536" spans="1:65" s="13" customFormat="1">
      <c r="B536" s="168"/>
      <c r="D536" s="169" t="s">
        <v>190</v>
      </c>
      <c r="E536" s="170" t="s">
        <v>3</v>
      </c>
      <c r="F536" s="171" t="s">
        <v>791</v>
      </c>
      <c r="H536" s="172">
        <v>15.12</v>
      </c>
      <c r="I536" s="173"/>
      <c r="L536" s="168"/>
      <c r="M536" s="174"/>
      <c r="N536" s="175"/>
      <c r="O536" s="175"/>
      <c r="P536" s="175"/>
      <c r="Q536" s="175"/>
      <c r="R536" s="175"/>
      <c r="S536" s="175"/>
      <c r="T536" s="176"/>
      <c r="AT536" s="170" t="s">
        <v>190</v>
      </c>
      <c r="AU536" s="170" t="s">
        <v>84</v>
      </c>
      <c r="AV536" s="13" t="s">
        <v>84</v>
      </c>
      <c r="AW536" s="13" t="s">
        <v>35</v>
      </c>
      <c r="AX536" s="13" t="s">
        <v>74</v>
      </c>
      <c r="AY536" s="170" t="s">
        <v>181</v>
      </c>
    </row>
    <row r="537" spans="1:65" s="14" customFormat="1">
      <c r="B537" s="177"/>
      <c r="D537" s="169" t="s">
        <v>190</v>
      </c>
      <c r="E537" s="178" t="s">
        <v>3</v>
      </c>
      <c r="F537" s="179" t="s">
        <v>193</v>
      </c>
      <c r="H537" s="180">
        <v>15.12</v>
      </c>
      <c r="I537" s="181"/>
      <c r="L537" s="177"/>
      <c r="M537" s="182"/>
      <c r="N537" s="183"/>
      <c r="O537" s="183"/>
      <c r="P537" s="183"/>
      <c r="Q537" s="183"/>
      <c r="R537" s="183"/>
      <c r="S537" s="183"/>
      <c r="T537" s="184"/>
      <c r="AT537" s="178" t="s">
        <v>190</v>
      </c>
      <c r="AU537" s="178" t="s">
        <v>84</v>
      </c>
      <c r="AV537" s="14" t="s">
        <v>188</v>
      </c>
      <c r="AW537" s="14" t="s">
        <v>35</v>
      </c>
      <c r="AX537" s="14" t="s">
        <v>82</v>
      </c>
      <c r="AY537" s="178" t="s">
        <v>181</v>
      </c>
    </row>
    <row r="538" spans="1:65" s="2" customFormat="1" ht="16.5" customHeight="1">
      <c r="A538" s="34"/>
      <c r="B538" s="154"/>
      <c r="C538" s="155" t="s">
        <v>792</v>
      </c>
      <c r="D538" s="155" t="s">
        <v>183</v>
      </c>
      <c r="E538" s="156" t="s">
        <v>793</v>
      </c>
      <c r="F538" s="157" t="s">
        <v>794</v>
      </c>
      <c r="G538" s="158" t="s">
        <v>234</v>
      </c>
      <c r="H538" s="159">
        <v>14.1</v>
      </c>
      <c r="I538" s="160"/>
      <c r="J538" s="161">
        <f>ROUND(I538*H538,2)</f>
        <v>0</v>
      </c>
      <c r="K538" s="157" t="s">
        <v>187</v>
      </c>
      <c r="L538" s="35"/>
      <c r="M538" s="162" t="s">
        <v>3</v>
      </c>
      <c r="N538" s="163" t="s">
        <v>45</v>
      </c>
      <c r="O538" s="55"/>
      <c r="P538" s="164">
        <f>O538*H538</f>
        <v>0</v>
      </c>
      <c r="Q538" s="164">
        <v>1.0000000000000001E-5</v>
      </c>
      <c r="R538" s="164">
        <f>Q538*H538</f>
        <v>1.4100000000000001E-4</v>
      </c>
      <c r="S538" s="164">
        <v>0</v>
      </c>
      <c r="T538" s="165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66" t="s">
        <v>285</v>
      </c>
      <c r="AT538" s="166" t="s">
        <v>183</v>
      </c>
      <c r="AU538" s="166" t="s">
        <v>84</v>
      </c>
      <c r="AY538" s="19" t="s">
        <v>181</v>
      </c>
      <c r="BE538" s="167">
        <f>IF(N538="základní",J538,0)</f>
        <v>0</v>
      </c>
      <c r="BF538" s="167">
        <f>IF(N538="snížená",J538,0)</f>
        <v>0</v>
      </c>
      <c r="BG538" s="167">
        <f>IF(N538="zákl. přenesená",J538,0)</f>
        <v>0</v>
      </c>
      <c r="BH538" s="167">
        <f>IF(N538="sníž. přenesená",J538,0)</f>
        <v>0</v>
      </c>
      <c r="BI538" s="167">
        <f>IF(N538="nulová",J538,0)</f>
        <v>0</v>
      </c>
      <c r="BJ538" s="19" t="s">
        <v>82</v>
      </c>
      <c r="BK538" s="167">
        <f>ROUND(I538*H538,2)</f>
        <v>0</v>
      </c>
      <c r="BL538" s="19" t="s">
        <v>285</v>
      </c>
      <c r="BM538" s="166" t="s">
        <v>795</v>
      </c>
    </row>
    <row r="539" spans="1:65" s="13" customFormat="1">
      <c r="B539" s="168"/>
      <c r="D539" s="169" t="s">
        <v>190</v>
      </c>
      <c r="E539" s="170" t="s">
        <v>3</v>
      </c>
      <c r="F539" s="171" t="s">
        <v>796</v>
      </c>
      <c r="H539" s="172">
        <v>14.1</v>
      </c>
      <c r="I539" s="173"/>
      <c r="L539" s="168"/>
      <c r="M539" s="174"/>
      <c r="N539" s="175"/>
      <c r="O539" s="175"/>
      <c r="P539" s="175"/>
      <c r="Q539" s="175"/>
      <c r="R539" s="175"/>
      <c r="S539" s="175"/>
      <c r="T539" s="176"/>
      <c r="AT539" s="170" t="s">
        <v>190</v>
      </c>
      <c r="AU539" s="170" t="s">
        <v>84</v>
      </c>
      <c r="AV539" s="13" t="s">
        <v>84</v>
      </c>
      <c r="AW539" s="13" t="s">
        <v>35</v>
      </c>
      <c r="AX539" s="13" t="s">
        <v>74</v>
      </c>
      <c r="AY539" s="170" t="s">
        <v>181</v>
      </c>
    </row>
    <row r="540" spans="1:65" s="16" customFormat="1">
      <c r="B540" s="192"/>
      <c r="D540" s="169" t="s">
        <v>190</v>
      </c>
      <c r="E540" s="193" t="s">
        <v>114</v>
      </c>
      <c r="F540" s="194" t="s">
        <v>266</v>
      </c>
      <c r="H540" s="195">
        <v>14.1</v>
      </c>
      <c r="I540" s="196"/>
      <c r="L540" s="192"/>
      <c r="M540" s="197"/>
      <c r="N540" s="198"/>
      <c r="O540" s="198"/>
      <c r="P540" s="198"/>
      <c r="Q540" s="198"/>
      <c r="R540" s="198"/>
      <c r="S540" s="198"/>
      <c r="T540" s="199"/>
      <c r="AT540" s="193" t="s">
        <v>190</v>
      </c>
      <c r="AU540" s="193" t="s">
        <v>84</v>
      </c>
      <c r="AV540" s="16" t="s">
        <v>124</v>
      </c>
      <c r="AW540" s="16" t="s">
        <v>35</v>
      </c>
      <c r="AX540" s="16" t="s">
        <v>74</v>
      </c>
      <c r="AY540" s="193" t="s">
        <v>181</v>
      </c>
    </row>
    <row r="541" spans="1:65" s="14" customFormat="1">
      <c r="B541" s="177"/>
      <c r="D541" s="169" t="s">
        <v>190</v>
      </c>
      <c r="E541" s="178" t="s">
        <v>3</v>
      </c>
      <c r="F541" s="179" t="s">
        <v>193</v>
      </c>
      <c r="H541" s="180">
        <v>14.1</v>
      </c>
      <c r="I541" s="181"/>
      <c r="L541" s="177"/>
      <c r="M541" s="182"/>
      <c r="N541" s="183"/>
      <c r="O541" s="183"/>
      <c r="P541" s="183"/>
      <c r="Q541" s="183"/>
      <c r="R541" s="183"/>
      <c r="S541" s="183"/>
      <c r="T541" s="184"/>
      <c r="AT541" s="178" t="s">
        <v>190</v>
      </c>
      <c r="AU541" s="178" t="s">
        <v>84</v>
      </c>
      <c r="AV541" s="14" t="s">
        <v>188</v>
      </c>
      <c r="AW541" s="14" t="s">
        <v>35</v>
      </c>
      <c r="AX541" s="14" t="s">
        <v>82</v>
      </c>
      <c r="AY541" s="178" t="s">
        <v>181</v>
      </c>
    </row>
    <row r="542" spans="1:65" s="2" customFormat="1" ht="16.5" customHeight="1">
      <c r="A542" s="34"/>
      <c r="B542" s="154"/>
      <c r="C542" s="200" t="s">
        <v>797</v>
      </c>
      <c r="D542" s="200" t="s">
        <v>297</v>
      </c>
      <c r="E542" s="201" t="s">
        <v>798</v>
      </c>
      <c r="F542" s="202" t="s">
        <v>799</v>
      </c>
      <c r="G542" s="203" t="s">
        <v>234</v>
      </c>
      <c r="H542" s="204">
        <v>15.51</v>
      </c>
      <c r="I542" s="205"/>
      <c r="J542" s="206">
        <f>ROUND(I542*H542,2)</f>
        <v>0</v>
      </c>
      <c r="K542" s="202" t="s">
        <v>187</v>
      </c>
      <c r="L542" s="207"/>
      <c r="M542" s="208" t="s">
        <v>3</v>
      </c>
      <c r="N542" s="209" t="s">
        <v>45</v>
      </c>
      <c r="O542" s="55"/>
      <c r="P542" s="164">
        <f>O542*H542</f>
        <v>0</v>
      </c>
      <c r="Q542" s="164">
        <v>2.7999999999999998E-4</v>
      </c>
      <c r="R542" s="164">
        <f>Q542*H542</f>
        <v>4.3428E-3</v>
      </c>
      <c r="S542" s="164">
        <v>0</v>
      </c>
      <c r="T542" s="165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66" t="s">
        <v>389</v>
      </c>
      <c r="AT542" s="166" t="s">
        <v>297</v>
      </c>
      <c r="AU542" s="166" t="s">
        <v>84</v>
      </c>
      <c r="AY542" s="19" t="s">
        <v>181</v>
      </c>
      <c r="BE542" s="167">
        <f>IF(N542="základní",J542,0)</f>
        <v>0</v>
      </c>
      <c r="BF542" s="167">
        <f>IF(N542="snížená",J542,0)</f>
        <v>0</v>
      </c>
      <c r="BG542" s="167">
        <f>IF(N542="zákl. přenesená",J542,0)</f>
        <v>0</v>
      </c>
      <c r="BH542" s="167">
        <f>IF(N542="sníž. přenesená",J542,0)</f>
        <v>0</v>
      </c>
      <c r="BI542" s="167">
        <f>IF(N542="nulová",J542,0)</f>
        <v>0</v>
      </c>
      <c r="BJ542" s="19" t="s">
        <v>82</v>
      </c>
      <c r="BK542" s="167">
        <f>ROUND(I542*H542,2)</f>
        <v>0</v>
      </c>
      <c r="BL542" s="19" t="s">
        <v>285</v>
      </c>
      <c r="BM542" s="166" t="s">
        <v>800</v>
      </c>
    </row>
    <row r="543" spans="1:65" s="13" customFormat="1">
      <c r="B543" s="168"/>
      <c r="D543" s="169" t="s">
        <v>190</v>
      </c>
      <c r="E543" s="170" t="s">
        <v>3</v>
      </c>
      <c r="F543" s="171" t="s">
        <v>801</v>
      </c>
      <c r="H543" s="172">
        <v>15.51</v>
      </c>
      <c r="I543" s="173"/>
      <c r="L543" s="168"/>
      <c r="M543" s="174"/>
      <c r="N543" s="175"/>
      <c r="O543" s="175"/>
      <c r="P543" s="175"/>
      <c r="Q543" s="175"/>
      <c r="R543" s="175"/>
      <c r="S543" s="175"/>
      <c r="T543" s="176"/>
      <c r="AT543" s="170" t="s">
        <v>190</v>
      </c>
      <c r="AU543" s="170" t="s">
        <v>84</v>
      </c>
      <c r="AV543" s="13" t="s">
        <v>84</v>
      </c>
      <c r="AW543" s="13" t="s">
        <v>35</v>
      </c>
      <c r="AX543" s="13" t="s">
        <v>74</v>
      </c>
      <c r="AY543" s="170" t="s">
        <v>181</v>
      </c>
    </row>
    <row r="544" spans="1:65" s="14" customFormat="1">
      <c r="B544" s="177"/>
      <c r="D544" s="169" t="s">
        <v>190</v>
      </c>
      <c r="E544" s="178" t="s">
        <v>3</v>
      </c>
      <c r="F544" s="179" t="s">
        <v>193</v>
      </c>
      <c r="H544" s="180">
        <v>15.51</v>
      </c>
      <c r="I544" s="181"/>
      <c r="L544" s="177"/>
      <c r="M544" s="182"/>
      <c r="N544" s="183"/>
      <c r="O544" s="183"/>
      <c r="P544" s="183"/>
      <c r="Q544" s="183"/>
      <c r="R544" s="183"/>
      <c r="S544" s="183"/>
      <c r="T544" s="184"/>
      <c r="AT544" s="178" t="s">
        <v>190</v>
      </c>
      <c r="AU544" s="178" t="s">
        <v>84</v>
      </c>
      <c r="AV544" s="14" t="s">
        <v>188</v>
      </c>
      <c r="AW544" s="14" t="s">
        <v>35</v>
      </c>
      <c r="AX544" s="14" t="s">
        <v>82</v>
      </c>
      <c r="AY544" s="178" t="s">
        <v>181</v>
      </c>
    </row>
    <row r="545" spans="1:65" s="2" customFormat="1" ht="21.75" customHeight="1">
      <c r="A545" s="34"/>
      <c r="B545" s="154"/>
      <c r="C545" s="155" t="s">
        <v>802</v>
      </c>
      <c r="D545" s="155" t="s">
        <v>183</v>
      </c>
      <c r="E545" s="156" t="s">
        <v>803</v>
      </c>
      <c r="F545" s="157" t="s">
        <v>804</v>
      </c>
      <c r="G545" s="158" t="s">
        <v>216</v>
      </c>
      <c r="H545" s="159">
        <v>32.56</v>
      </c>
      <c r="I545" s="160"/>
      <c r="J545" s="161">
        <f>ROUND(I545*H545,2)</f>
        <v>0</v>
      </c>
      <c r="K545" s="157" t="s">
        <v>187</v>
      </c>
      <c r="L545" s="35"/>
      <c r="M545" s="162" t="s">
        <v>3</v>
      </c>
      <c r="N545" s="163" t="s">
        <v>45</v>
      </c>
      <c r="O545" s="55"/>
      <c r="P545" s="164">
        <f>O545*H545</f>
        <v>0</v>
      </c>
      <c r="Q545" s="164">
        <v>0</v>
      </c>
      <c r="R545" s="164">
        <f>Q545*H545</f>
        <v>0</v>
      </c>
      <c r="S545" s="164">
        <v>0</v>
      </c>
      <c r="T545" s="16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66" t="s">
        <v>285</v>
      </c>
      <c r="AT545" s="166" t="s">
        <v>183</v>
      </c>
      <c r="AU545" s="166" t="s">
        <v>84</v>
      </c>
      <c r="AY545" s="19" t="s">
        <v>181</v>
      </c>
      <c r="BE545" s="167">
        <f>IF(N545="základní",J545,0)</f>
        <v>0</v>
      </c>
      <c r="BF545" s="167">
        <f>IF(N545="snížená",J545,0)</f>
        <v>0</v>
      </c>
      <c r="BG545" s="167">
        <f>IF(N545="zákl. přenesená",J545,0)</f>
        <v>0</v>
      </c>
      <c r="BH545" s="167">
        <f>IF(N545="sníž. přenesená",J545,0)</f>
        <v>0</v>
      </c>
      <c r="BI545" s="167">
        <f>IF(N545="nulová",J545,0)</f>
        <v>0</v>
      </c>
      <c r="BJ545" s="19" t="s">
        <v>82</v>
      </c>
      <c r="BK545" s="167">
        <f>ROUND(I545*H545,2)</f>
        <v>0</v>
      </c>
      <c r="BL545" s="19" t="s">
        <v>285</v>
      </c>
      <c r="BM545" s="166" t="s">
        <v>805</v>
      </c>
    </row>
    <row r="546" spans="1:65" s="13" customFormat="1">
      <c r="B546" s="168"/>
      <c r="D546" s="169" t="s">
        <v>190</v>
      </c>
      <c r="E546" s="170" t="s">
        <v>3</v>
      </c>
      <c r="F546" s="171" t="s">
        <v>806</v>
      </c>
      <c r="H546" s="172">
        <v>32.56</v>
      </c>
      <c r="I546" s="173"/>
      <c r="L546" s="168"/>
      <c r="M546" s="174"/>
      <c r="N546" s="175"/>
      <c r="O546" s="175"/>
      <c r="P546" s="175"/>
      <c r="Q546" s="175"/>
      <c r="R546" s="175"/>
      <c r="S546" s="175"/>
      <c r="T546" s="176"/>
      <c r="AT546" s="170" t="s">
        <v>190</v>
      </c>
      <c r="AU546" s="170" t="s">
        <v>84</v>
      </c>
      <c r="AV546" s="13" t="s">
        <v>84</v>
      </c>
      <c r="AW546" s="13" t="s">
        <v>35</v>
      </c>
      <c r="AX546" s="13" t="s">
        <v>74</v>
      </c>
      <c r="AY546" s="170" t="s">
        <v>181</v>
      </c>
    </row>
    <row r="547" spans="1:65" s="14" customFormat="1">
      <c r="B547" s="177"/>
      <c r="D547" s="169" t="s">
        <v>190</v>
      </c>
      <c r="E547" s="178" t="s">
        <v>3</v>
      </c>
      <c r="F547" s="179" t="s">
        <v>193</v>
      </c>
      <c r="H547" s="180">
        <v>32.56</v>
      </c>
      <c r="I547" s="181"/>
      <c r="L547" s="177"/>
      <c r="M547" s="182"/>
      <c r="N547" s="183"/>
      <c r="O547" s="183"/>
      <c r="P547" s="183"/>
      <c r="Q547" s="183"/>
      <c r="R547" s="183"/>
      <c r="S547" s="183"/>
      <c r="T547" s="184"/>
      <c r="AT547" s="178" t="s">
        <v>190</v>
      </c>
      <c r="AU547" s="178" t="s">
        <v>84</v>
      </c>
      <c r="AV547" s="14" t="s">
        <v>188</v>
      </c>
      <c r="AW547" s="14" t="s">
        <v>35</v>
      </c>
      <c r="AX547" s="14" t="s">
        <v>82</v>
      </c>
      <c r="AY547" s="178" t="s">
        <v>181</v>
      </c>
    </row>
    <row r="548" spans="1:65" s="2" customFormat="1" ht="33" customHeight="1">
      <c r="A548" s="34"/>
      <c r="B548" s="154"/>
      <c r="C548" s="155" t="s">
        <v>807</v>
      </c>
      <c r="D548" s="155" t="s">
        <v>183</v>
      </c>
      <c r="E548" s="156" t="s">
        <v>808</v>
      </c>
      <c r="F548" s="157" t="s">
        <v>809</v>
      </c>
      <c r="G548" s="158" t="s">
        <v>469</v>
      </c>
      <c r="H548" s="210"/>
      <c r="I548" s="160"/>
      <c r="J548" s="161">
        <f>ROUND(I548*H548,2)</f>
        <v>0</v>
      </c>
      <c r="K548" s="157" t="s">
        <v>187</v>
      </c>
      <c r="L548" s="35"/>
      <c r="M548" s="162" t="s">
        <v>3</v>
      </c>
      <c r="N548" s="163" t="s">
        <v>45</v>
      </c>
      <c r="O548" s="55"/>
      <c r="P548" s="164">
        <f>O548*H548</f>
        <v>0</v>
      </c>
      <c r="Q548" s="164">
        <v>0</v>
      </c>
      <c r="R548" s="164">
        <f>Q548*H548</f>
        <v>0</v>
      </c>
      <c r="S548" s="164">
        <v>0</v>
      </c>
      <c r="T548" s="165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66" t="s">
        <v>285</v>
      </c>
      <c r="AT548" s="166" t="s">
        <v>183</v>
      </c>
      <c r="AU548" s="166" t="s">
        <v>84</v>
      </c>
      <c r="AY548" s="19" t="s">
        <v>181</v>
      </c>
      <c r="BE548" s="167">
        <f>IF(N548="základní",J548,0)</f>
        <v>0</v>
      </c>
      <c r="BF548" s="167">
        <f>IF(N548="snížená",J548,0)</f>
        <v>0</v>
      </c>
      <c r="BG548" s="167">
        <f>IF(N548="zákl. přenesená",J548,0)</f>
        <v>0</v>
      </c>
      <c r="BH548" s="167">
        <f>IF(N548="sníž. přenesená",J548,0)</f>
        <v>0</v>
      </c>
      <c r="BI548" s="167">
        <f>IF(N548="nulová",J548,0)</f>
        <v>0</v>
      </c>
      <c r="BJ548" s="19" t="s">
        <v>82</v>
      </c>
      <c r="BK548" s="167">
        <f>ROUND(I548*H548,2)</f>
        <v>0</v>
      </c>
      <c r="BL548" s="19" t="s">
        <v>285</v>
      </c>
      <c r="BM548" s="166" t="s">
        <v>810</v>
      </c>
    </row>
    <row r="549" spans="1:65" s="12" customFormat="1" ht="22.9" customHeight="1">
      <c r="B549" s="141"/>
      <c r="D549" s="142" t="s">
        <v>73</v>
      </c>
      <c r="E549" s="152" t="s">
        <v>811</v>
      </c>
      <c r="F549" s="152" t="s">
        <v>812</v>
      </c>
      <c r="I549" s="144"/>
      <c r="J549" s="153">
        <f>BK549</f>
        <v>0</v>
      </c>
      <c r="L549" s="141"/>
      <c r="M549" s="146"/>
      <c r="N549" s="147"/>
      <c r="O549" s="147"/>
      <c r="P549" s="148">
        <f>SUM(P550:P591)</f>
        <v>0</v>
      </c>
      <c r="Q549" s="147"/>
      <c r="R549" s="148">
        <f>SUM(R550:R591)</f>
        <v>1.780192</v>
      </c>
      <c r="S549" s="147"/>
      <c r="T549" s="149">
        <f>SUM(T550:T591)</f>
        <v>4.0867360000000001</v>
      </c>
      <c r="AR549" s="142" t="s">
        <v>84</v>
      </c>
      <c r="AT549" s="150" t="s">
        <v>73</v>
      </c>
      <c r="AU549" s="150" t="s">
        <v>82</v>
      </c>
      <c r="AY549" s="142" t="s">
        <v>181</v>
      </c>
      <c r="BK549" s="151">
        <f>SUM(BK550:BK591)</f>
        <v>0</v>
      </c>
    </row>
    <row r="550" spans="1:65" s="2" customFormat="1" ht="21.75" customHeight="1">
      <c r="A550" s="34"/>
      <c r="B550" s="154"/>
      <c r="C550" s="155" t="s">
        <v>813</v>
      </c>
      <c r="D550" s="155" t="s">
        <v>183</v>
      </c>
      <c r="E550" s="156" t="s">
        <v>814</v>
      </c>
      <c r="F550" s="157" t="s">
        <v>815</v>
      </c>
      <c r="G550" s="158" t="s">
        <v>216</v>
      </c>
      <c r="H550" s="159">
        <v>50.143999999999998</v>
      </c>
      <c r="I550" s="160"/>
      <c r="J550" s="161">
        <f>ROUND(I550*H550,2)</f>
        <v>0</v>
      </c>
      <c r="K550" s="157" t="s">
        <v>187</v>
      </c>
      <c r="L550" s="35"/>
      <c r="M550" s="162" t="s">
        <v>3</v>
      </c>
      <c r="N550" s="163" t="s">
        <v>45</v>
      </c>
      <c r="O550" s="55"/>
      <c r="P550" s="164">
        <f>O550*H550</f>
        <v>0</v>
      </c>
      <c r="Q550" s="164">
        <v>0</v>
      </c>
      <c r="R550" s="164">
        <f>Q550*H550</f>
        <v>0</v>
      </c>
      <c r="S550" s="164">
        <v>8.1500000000000003E-2</v>
      </c>
      <c r="T550" s="165">
        <f>S550*H550</f>
        <v>4.0867360000000001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66" t="s">
        <v>285</v>
      </c>
      <c r="AT550" s="166" t="s">
        <v>183</v>
      </c>
      <c r="AU550" s="166" t="s">
        <v>84</v>
      </c>
      <c r="AY550" s="19" t="s">
        <v>181</v>
      </c>
      <c r="BE550" s="167">
        <f>IF(N550="základní",J550,0)</f>
        <v>0</v>
      </c>
      <c r="BF550" s="167">
        <f>IF(N550="snížená",J550,0)</f>
        <v>0</v>
      </c>
      <c r="BG550" s="167">
        <f>IF(N550="zákl. přenesená",J550,0)</f>
        <v>0</v>
      </c>
      <c r="BH550" s="167">
        <f>IF(N550="sníž. přenesená",J550,0)</f>
        <v>0</v>
      </c>
      <c r="BI550" s="167">
        <f>IF(N550="nulová",J550,0)</f>
        <v>0</v>
      </c>
      <c r="BJ550" s="19" t="s">
        <v>82</v>
      </c>
      <c r="BK550" s="167">
        <f>ROUND(I550*H550,2)</f>
        <v>0</v>
      </c>
      <c r="BL550" s="19" t="s">
        <v>285</v>
      </c>
      <c r="BM550" s="166" t="s">
        <v>816</v>
      </c>
    </row>
    <row r="551" spans="1:65" s="13" customFormat="1">
      <c r="B551" s="168"/>
      <c r="D551" s="169" t="s">
        <v>190</v>
      </c>
      <c r="E551" s="170" t="s">
        <v>3</v>
      </c>
      <c r="F551" s="171" t="s">
        <v>817</v>
      </c>
      <c r="H551" s="172">
        <v>27.2</v>
      </c>
      <c r="I551" s="173"/>
      <c r="L551" s="168"/>
      <c r="M551" s="174"/>
      <c r="N551" s="175"/>
      <c r="O551" s="175"/>
      <c r="P551" s="175"/>
      <c r="Q551" s="175"/>
      <c r="R551" s="175"/>
      <c r="S551" s="175"/>
      <c r="T551" s="176"/>
      <c r="AT551" s="170" t="s">
        <v>190</v>
      </c>
      <c r="AU551" s="170" t="s">
        <v>84</v>
      </c>
      <c r="AV551" s="13" t="s">
        <v>84</v>
      </c>
      <c r="AW551" s="13" t="s">
        <v>35</v>
      </c>
      <c r="AX551" s="13" t="s">
        <v>74</v>
      </c>
      <c r="AY551" s="170" t="s">
        <v>181</v>
      </c>
    </row>
    <row r="552" spans="1:65" s="13" customFormat="1">
      <c r="B552" s="168"/>
      <c r="D552" s="169" t="s">
        <v>190</v>
      </c>
      <c r="E552" s="170" t="s">
        <v>3</v>
      </c>
      <c r="F552" s="171" t="s">
        <v>818</v>
      </c>
      <c r="H552" s="172">
        <v>13.247999999999999</v>
      </c>
      <c r="I552" s="173"/>
      <c r="L552" s="168"/>
      <c r="M552" s="174"/>
      <c r="N552" s="175"/>
      <c r="O552" s="175"/>
      <c r="P552" s="175"/>
      <c r="Q552" s="175"/>
      <c r="R552" s="175"/>
      <c r="S552" s="175"/>
      <c r="T552" s="176"/>
      <c r="AT552" s="170" t="s">
        <v>190</v>
      </c>
      <c r="AU552" s="170" t="s">
        <v>84</v>
      </c>
      <c r="AV552" s="13" t="s">
        <v>84</v>
      </c>
      <c r="AW552" s="13" t="s">
        <v>35</v>
      </c>
      <c r="AX552" s="13" t="s">
        <v>74</v>
      </c>
      <c r="AY552" s="170" t="s">
        <v>181</v>
      </c>
    </row>
    <row r="553" spans="1:65" s="13" customFormat="1">
      <c r="B553" s="168"/>
      <c r="D553" s="169" t="s">
        <v>190</v>
      </c>
      <c r="E553" s="170" t="s">
        <v>3</v>
      </c>
      <c r="F553" s="171" t="s">
        <v>819</v>
      </c>
      <c r="H553" s="172">
        <v>9.6959999999999997</v>
      </c>
      <c r="I553" s="173"/>
      <c r="L553" s="168"/>
      <c r="M553" s="174"/>
      <c r="N553" s="175"/>
      <c r="O553" s="175"/>
      <c r="P553" s="175"/>
      <c r="Q553" s="175"/>
      <c r="R553" s="175"/>
      <c r="S553" s="175"/>
      <c r="T553" s="176"/>
      <c r="AT553" s="170" t="s">
        <v>190</v>
      </c>
      <c r="AU553" s="170" t="s">
        <v>84</v>
      </c>
      <c r="AV553" s="13" t="s">
        <v>84</v>
      </c>
      <c r="AW553" s="13" t="s">
        <v>35</v>
      </c>
      <c r="AX553" s="13" t="s">
        <v>74</v>
      </c>
      <c r="AY553" s="170" t="s">
        <v>181</v>
      </c>
    </row>
    <row r="554" spans="1:65" s="14" customFormat="1">
      <c r="B554" s="177"/>
      <c r="D554" s="169" t="s">
        <v>190</v>
      </c>
      <c r="E554" s="178" t="s">
        <v>3</v>
      </c>
      <c r="F554" s="179" t="s">
        <v>193</v>
      </c>
      <c r="H554" s="180">
        <v>50.143999999999998</v>
      </c>
      <c r="I554" s="181"/>
      <c r="L554" s="177"/>
      <c r="M554" s="182"/>
      <c r="N554" s="183"/>
      <c r="O554" s="183"/>
      <c r="P554" s="183"/>
      <c r="Q554" s="183"/>
      <c r="R554" s="183"/>
      <c r="S554" s="183"/>
      <c r="T554" s="184"/>
      <c r="AT554" s="178" t="s">
        <v>190</v>
      </c>
      <c r="AU554" s="178" t="s">
        <v>84</v>
      </c>
      <c r="AV554" s="14" t="s">
        <v>188</v>
      </c>
      <c r="AW554" s="14" t="s">
        <v>35</v>
      </c>
      <c r="AX554" s="14" t="s">
        <v>82</v>
      </c>
      <c r="AY554" s="178" t="s">
        <v>181</v>
      </c>
    </row>
    <row r="555" spans="1:65" s="2" customFormat="1" ht="33" customHeight="1">
      <c r="A555" s="34"/>
      <c r="B555" s="154"/>
      <c r="C555" s="155" t="s">
        <v>820</v>
      </c>
      <c r="D555" s="155" t="s">
        <v>183</v>
      </c>
      <c r="E555" s="156" t="s">
        <v>821</v>
      </c>
      <c r="F555" s="157" t="s">
        <v>822</v>
      </c>
      <c r="G555" s="158" t="s">
        <v>216</v>
      </c>
      <c r="H555" s="159">
        <v>107.25700000000001</v>
      </c>
      <c r="I555" s="160"/>
      <c r="J555" s="161">
        <f>ROUND(I555*H555,2)</f>
        <v>0</v>
      </c>
      <c r="K555" s="157" t="s">
        <v>187</v>
      </c>
      <c r="L555" s="35"/>
      <c r="M555" s="162" t="s">
        <v>3</v>
      </c>
      <c r="N555" s="163" t="s">
        <v>45</v>
      </c>
      <c r="O555" s="55"/>
      <c r="P555" s="164">
        <f>O555*H555</f>
        <v>0</v>
      </c>
      <c r="Q555" s="164">
        <v>5.0499999999999998E-3</v>
      </c>
      <c r="R555" s="164">
        <f>Q555*H555</f>
        <v>0.54164785000000004</v>
      </c>
      <c r="S555" s="164">
        <v>0</v>
      </c>
      <c r="T555" s="165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66" t="s">
        <v>285</v>
      </c>
      <c r="AT555" s="166" t="s">
        <v>183</v>
      </c>
      <c r="AU555" s="166" t="s">
        <v>84</v>
      </c>
      <c r="AY555" s="19" t="s">
        <v>181</v>
      </c>
      <c r="BE555" s="167">
        <f>IF(N555="základní",J555,0)</f>
        <v>0</v>
      </c>
      <c r="BF555" s="167">
        <f>IF(N555="snížená",J555,0)</f>
        <v>0</v>
      </c>
      <c r="BG555" s="167">
        <f>IF(N555="zákl. přenesená",J555,0)</f>
        <v>0</v>
      </c>
      <c r="BH555" s="167">
        <f>IF(N555="sníž. přenesená",J555,0)</f>
        <v>0</v>
      </c>
      <c r="BI555" s="167">
        <f>IF(N555="nulová",J555,0)</f>
        <v>0</v>
      </c>
      <c r="BJ555" s="19" t="s">
        <v>82</v>
      </c>
      <c r="BK555" s="167">
        <f>ROUND(I555*H555,2)</f>
        <v>0</v>
      </c>
      <c r="BL555" s="19" t="s">
        <v>285</v>
      </c>
      <c r="BM555" s="166" t="s">
        <v>823</v>
      </c>
    </row>
    <row r="556" spans="1:65" s="13" customFormat="1">
      <c r="B556" s="168"/>
      <c r="D556" s="169" t="s">
        <v>190</v>
      </c>
      <c r="E556" s="170" t="s">
        <v>3</v>
      </c>
      <c r="F556" s="171" t="s">
        <v>824</v>
      </c>
      <c r="H556" s="172">
        <v>19.239999999999998</v>
      </c>
      <c r="I556" s="173"/>
      <c r="L556" s="168"/>
      <c r="M556" s="174"/>
      <c r="N556" s="175"/>
      <c r="O556" s="175"/>
      <c r="P556" s="175"/>
      <c r="Q556" s="175"/>
      <c r="R556" s="175"/>
      <c r="S556" s="175"/>
      <c r="T556" s="176"/>
      <c r="AT556" s="170" t="s">
        <v>190</v>
      </c>
      <c r="AU556" s="170" t="s">
        <v>84</v>
      </c>
      <c r="AV556" s="13" t="s">
        <v>84</v>
      </c>
      <c r="AW556" s="13" t="s">
        <v>35</v>
      </c>
      <c r="AX556" s="13" t="s">
        <v>74</v>
      </c>
      <c r="AY556" s="170" t="s">
        <v>181</v>
      </c>
    </row>
    <row r="557" spans="1:65" s="13" customFormat="1">
      <c r="B557" s="168"/>
      <c r="D557" s="169" t="s">
        <v>190</v>
      </c>
      <c r="E557" s="170" t="s">
        <v>3</v>
      </c>
      <c r="F557" s="171" t="s">
        <v>825</v>
      </c>
      <c r="H557" s="172">
        <v>17.2</v>
      </c>
      <c r="I557" s="173"/>
      <c r="L557" s="168"/>
      <c r="M557" s="174"/>
      <c r="N557" s="175"/>
      <c r="O557" s="175"/>
      <c r="P557" s="175"/>
      <c r="Q557" s="175"/>
      <c r="R557" s="175"/>
      <c r="S557" s="175"/>
      <c r="T557" s="176"/>
      <c r="AT557" s="170" t="s">
        <v>190</v>
      </c>
      <c r="AU557" s="170" t="s">
        <v>84</v>
      </c>
      <c r="AV557" s="13" t="s">
        <v>84</v>
      </c>
      <c r="AW557" s="13" t="s">
        <v>35</v>
      </c>
      <c r="AX557" s="13" t="s">
        <v>74</v>
      </c>
      <c r="AY557" s="170" t="s">
        <v>181</v>
      </c>
    </row>
    <row r="558" spans="1:65" s="13" customFormat="1">
      <c r="B558" s="168"/>
      <c r="D558" s="169" t="s">
        <v>190</v>
      </c>
      <c r="E558" s="170" t="s">
        <v>3</v>
      </c>
      <c r="F558" s="171" t="s">
        <v>826</v>
      </c>
      <c r="H558" s="172">
        <v>26.4</v>
      </c>
      <c r="I558" s="173"/>
      <c r="L558" s="168"/>
      <c r="M558" s="174"/>
      <c r="N558" s="175"/>
      <c r="O558" s="175"/>
      <c r="P558" s="175"/>
      <c r="Q558" s="175"/>
      <c r="R558" s="175"/>
      <c r="S558" s="175"/>
      <c r="T558" s="176"/>
      <c r="AT558" s="170" t="s">
        <v>190</v>
      </c>
      <c r="AU558" s="170" t="s">
        <v>84</v>
      </c>
      <c r="AV558" s="13" t="s">
        <v>84</v>
      </c>
      <c r="AW558" s="13" t="s">
        <v>35</v>
      </c>
      <c r="AX558" s="13" t="s">
        <v>74</v>
      </c>
      <c r="AY558" s="170" t="s">
        <v>181</v>
      </c>
    </row>
    <row r="559" spans="1:65" s="13" customFormat="1">
      <c r="B559" s="168"/>
      <c r="D559" s="169" t="s">
        <v>190</v>
      </c>
      <c r="E559" s="170" t="s">
        <v>3</v>
      </c>
      <c r="F559" s="171" t="s">
        <v>827</v>
      </c>
      <c r="H559" s="172">
        <v>7.88</v>
      </c>
      <c r="I559" s="173"/>
      <c r="L559" s="168"/>
      <c r="M559" s="174"/>
      <c r="N559" s="175"/>
      <c r="O559" s="175"/>
      <c r="P559" s="175"/>
      <c r="Q559" s="175"/>
      <c r="R559" s="175"/>
      <c r="S559" s="175"/>
      <c r="T559" s="176"/>
      <c r="AT559" s="170" t="s">
        <v>190</v>
      </c>
      <c r="AU559" s="170" t="s">
        <v>84</v>
      </c>
      <c r="AV559" s="13" t="s">
        <v>84</v>
      </c>
      <c r="AW559" s="13" t="s">
        <v>35</v>
      </c>
      <c r="AX559" s="13" t="s">
        <v>74</v>
      </c>
      <c r="AY559" s="170" t="s">
        <v>181</v>
      </c>
    </row>
    <row r="560" spans="1:65" s="13" customFormat="1">
      <c r="B560" s="168"/>
      <c r="D560" s="169" t="s">
        <v>190</v>
      </c>
      <c r="E560" s="170" t="s">
        <v>3</v>
      </c>
      <c r="F560" s="171" t="s">
        <v>828</v>
      </c>
      <c r="H560" s="172">
        <v>18.440000000000001</v>
      </c>
      <c r="I560" s="173"/>
      <c r="L560" s="168"/>
      <c r="M560" s="174"/>
      <c r="N560" s="175"/>
      <c r="O560" s="175"/>
      <c r="P560" s="175"/>
      <c r="Q560" s="175"/>
      <c r="R560" s="175"/>
      <c r="S560" s="175"/>
      <c r="T560" s="176"/>
      <c r="AT560" s="170" t="s">
        <v>190</v>
      </c>
      <c r="AU560" s="170" t="s">
        <v>84</v>
      </c>
      <c r="AV560" s="13" t="s">
        <v>84</v>
      </c>
      <c r="AW560" s="13" t="s">
        <v>35</v>
      </c>
      <c r="AX560" s="13" t="s">
        <v>74</v>
      </c>
      <c r="AY560" s="170" t="s">
        <v>181</v>
      </c>
    </row>
    <row r="561" spans="1:65" s="15" customFormat="1">
      <c r="B561" s="185"/>
      <c r="D561" s="169" t="s">
        <v>190</v>
      </c>
      <c r="E561" s="186" t="s">
        <v>3</v>
      </c>
      <c r="F561" s="187" t="s">
        <v>829</v>
      </c>
      <c r="H561" s="186" t="s">
        <v>3</v>
      </c>
      <c r="I561" s="188"/>
      <c r="L561" s="185"/>
      <c r="M561" s="189"/>
      <c r="N561" s="190"/>
      <c r="O561" s="190"/>
      <c r="P561" s="190"/>
      <c r="Q561" s="190"/>
      <c r="R561" s="190"/>
      <c r="S561" s="190"/>
      <c r="T561" s="191"/>
      <c r="AT561" s="186" t="s">
        <v>190</v>
      </c>
      <c r="AU561" s="186" t="s">
        <v>84</v>
      </c>
      <c r="AV561" s="15" t="s">
        <v>82</v>
      </c>
      <c r="AW561" s="15" t="s">
        <v>35</v>
      </c>
      <c r="AX561" s="15" t="s">
        <v>74</v>
      </c>
      <c r="AY561" s="186" t="s">
        <v>181</v>
      </c>
    </row>
    <row r="562" spans="1:65" s="13" customFormat="1">
      <c r="B562" s="168"/>
      <c r="D562" s="169" t="s">
        <v>190</v>
      </c>
      <c r="E562" s="170" t="s">
        <v>3</v>
      </c>
      <c r="F562" s="171" t="s">
        <v>830</v>
      </c>
      <c r="H562" s="172">
        <v>15.577</v>
      </c>
      <c r="I562" s="173"/>
      <c r="L562" s="168"/>
      <c r="M562" s="174"/>
      <c r="N562" s="175"/>
      <c r="O562" s="175"/>
      <c r="P562" s="175"/>
      <c r="Q562" s="175"/>
      <c r="R562" s="175"/>
      <c r="S562" s="175"/>
      <c r="T562" s="176"/>
      <c r="AT562" s="170" t="s">
        <v>190</v>
      </c>
      <c r="AU562" s="170" t="s">
        <v>84</v>
      </c>
      <c r="AV562" s="13" t="s">
        <v>84</v>
      </c>
      <c r="AW562" s="13" t="s">
        <v>35</v>
      </c>
      <c r="AX562" s="13" t="s">
        <v>74</v>
      </c>
      <c r="AY562" s="170" t="s">
        <v>181</v>
      </c>
    </row>
    <row r="563" spans="1:65" s="13" customFormat="1">
      <c r="B563" s="168"/>
      <c r="D563" s="169" t="s">
        <v>190</v>
      </c>
      <c r="E563" s="170" t="s">
        <v>3</v>
      </c>
      <c r="F563" s="171" t="s">
        <v>831</v>
      </c>
      <c r="H563" s="172">
        <v>2.52</v>
      </c>
      <c r="I563" s="173"/>
      <c r="L563" s="168"/>
      <c r="M563" s="174"/>
      <c r="N563" s="175"/>
      <c r="O563" s="175"/>
      <c r="P563" s="175"/>
      <c r="Q563" s="175"/>
      <c r="R563" s="175"/>
      <c r="S563" s="175"/>
      <c r="T563" s="176"/>
      <c r="AT563" s="170" t="s">
        <v>190</v>
      </c>
      <c r="AU563" s="170" t="s">
        <v>84</v>
      </c>
      <c r="AV563" s="13" t="s">
        <v>84</v>
      </c>
      <c r="AW563" s="13" t="s">
        <v>35</v>
      </c>
      <c r="AX563" s="13" t="s">
        <v>74</v>
      </c>
      <c r="AY563" s="170" t="s">
        <v>181</v>
      </c>
    </row>
    <row r="564" spans="1:65" s="14" customFormat="1">
      <c r="B564" s="177"/>
      <c r="D564" s="169" t="s">
        <v>190</v>
      </c>
      <c r="E564" s="178" t="s">
        <v>109</v>
      </c>
      <c r="F564" s="179" t="s">
        <v>193</v>
      </c>
      <c r="H564" s="180">
        <v>107.25700000000001</v>
      </c>
      <c r="I564" s="181"/>
      <c r="L564" s="177"/>
      <c r="M564" s="182"/>
      <c r="N564" s="183"/>
      <c r="O564" s="183"/>
      <c r="P564" s="183"/>
      <c r="Q564" s="183"/>
      <c r="R564" s="183"/>
      <c r="S564" s="183"/>
      <c r="T564" s="184"/>
      <c r="AT564" s="178" t="s">
        <v>190</v>
      </c>
      <c r="AU564" s="178" t="s">
        <v>84</v>
      </c>
      <c r="AV564" s="14" t="s">
        <v>188</v>
      </c>
      <c r="AW564" s="14" t="s">
        <v>35</v>
      </c>
      <c r="AX564" s="14" t="s">
        <v>82</v>
      </c>
      <c r="AY564" s="178" t="s">
        <v>181</v>
      </c>
    </row>
    <row r="565" spans="1:65" s="2" customFormat="1" ht="16.5" customHeight="1">
      <c r="A565" s="34"/>
      <c r="B565" s="154"/>
      <c r="C565" s="200" t="s">
        <v>832</v>
      </c>
      <c r="D565" s="200" t="s">
        <v>297</v>
      </c>
      <c r="E565" s="201" t="s">
        <v>833</v>
      </c>
      <c r="F565" s="202" t="s">
        <v>834</v>
      </c>
      <c r="G565" s="203" t="s">
        <v>216</v>
      </c>
      <c r="H565" s="204">
        <v>117.983</v>
      </c>
      <c r="I565" s="205"/>
      <c r="J565" s="206">
        <f>ROUND(I565*H565,2)</f>
        <v>0</v>
      </c>
      <c r="K565" s="202" t="s">
        <v>3</v>
      </c>
      <c r="L565" s="207"/>
      <c r="M565" s="208" t="s">
        <v>3</v>
      </c>
      <c r="N565" s="209" t="s">
        <v>45</v>
      </c>
      <c r="O565" s="55"/>
      <c r="P565" s="164">
        <f>O565*H565</f>
        <v>0</v>
      </c>
      <c r="Q565" s="164">
        <v>9.7999999999999997E-3</v>
      </c>
      <c r="R565" s="164">
        <f>Q565*H565</f>
        <v>1.1562334000000001</v>
      </c>
      <c r="S565" s="164">
        <v>0</v>
      </c>
      <c r="T565" s="165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66" t="s">
        <v>389</v>
      </c>
      <c r="AT565" s="166" t="s">
        <v>297</v>
      </c>
      <c r="AU565" s="166" t="s">
        <v>84</v>
      </c>
      <c r="AY565" s="19" t="s">
        <v>181</v>
      </c>
      <c r="BE565" s="167">
        <f>IF(N565="základní",J565,0)</f>
        <v>0</v>
      </c>
      <c r="BF565" s="167">
        <f>IF(N565="snížená",J565,0)</f>
        <v>0</v>
      </c>
      <c r="BG565" s="167">
        <f>IF(N565="zákl. přenesená",J565,0)</f>
        <v>0</v>
      </c>
      <c r="BH565" s="167">
        <f>IF(N565="sníž. přenesená",J565,0)</f>
        <v>0</v>
      </c>
      <c r="BI565" s="167">
        <f>IF(N565="nulová",J565,0)</f>
        <v>0</v>
      </c>
      <c r="BJ565" s="19" t="s">
        <v>82</v>
      </c>
      <c r="BK565" s="167">
        <f>ROUND(I565*H565,2)</f>
        <v>0</v>
      </c>
      <c r="BL565" s="19" t="s">
        <v>285</v>
      </c>
      <c r="BM565" s="166" t="s">
        <v>835</v>
      </c>
    </row>
    <row r="566" spans="1:65" s="13" customFormat="1">
      <c r="B566" s="168"/>
      <c r="D566" s="169" t="s">
        <v>190</v>
      </c>
      <c r="E566" s="170" t="s">
        <v>3</v>
      </c>
      <c r="F566" s="171" t="s">
        <v>836</v>
      </c>
      <c r="H566" s="172">
        <v>117.983</v>
      </c>
      <c r="I566" s="173"/>
      <c r="L566" s="168"/>
      <c r="M566" s="174"/>
      <c r="N566" s="175"/>
      <c r="O566" s="175"/>
      <c r="P566" s="175"/>
      <c r="Q566" s="175"/>
      <c r="R566" s="175"/>
      <c r="S566" s="175"/>
      <c r="T566" s="176"/>
      <c r="AT566" s="170" t="s">
        <v>190</v>
      </c>
      <c r="AU566" s="170" t="s">
        <v>84</v>
      </c>
      <c r="AV566" s="13" t="s">
        <v>84</v>
      </c>
      <c r="AW566" s="13" t="s">
        <v>35</v>
      </c>
      <c r="AX566" s="13" t="s">
        <v>74</v>
      </c>
      <c r="AY566" s="170" t="s">
        <v>181</v>
      </c>
    </row>
    <row r="567" spans="1:65" s="14" customFormat="1">
      <c r="B567" s="177"/>
      <c r="D567" s="169" t="s">
        <v>190</v>
      </c>
      <c r="E567" s="178" t="s">
        <v>3</v>
      </c>
      <c r="F567" s="179" t="s">
        <v>193</v>
      </c>
      <c r="H567" s="180">
        <v>117.983</v>
      </c>
      <c r="I567" s="181"/>
      <c r="L567" s="177"/>
      <c r="M567" s="182"/>
      <c r="N567" s="183"/>
      <c r="O567" s="183"/>
      <c r="P567" s="183"/>
      <c r="Q567" s="183"/>
      <c r="R567" s="183"/>
      <c r="S567" s="183"/>
      <c r="T567" s="184"/>
      <c r="AT567" s="178" t="s">
        <v>190</v>
      </c>
      <c r="AU567" s="178" t="s">
        <v>84</v>
      </c>
      <c r="AV567" s="14" t="s">
        <v>188</v>
      </c>
      <c r="AW567" s="14" t="s">
        <v>35</v>
      </c>
      <c r="AX567" s="14" t="s">
        <v>82</v>
      </c>
      <c r="AY567" s="178" t="s">
        <v>181</v>
      </c>
    </row>
    <row r="568" spans="1:65" s="2" customFormat="1" ht="21.75" customHeight="1">
      <c r="A568" s="34"/>
      <c r="B568" s="154"/>
      <c r="C568" s="155" t="s">
        <v>837</v>
      </c>
      <c r="D568" s="155" t="s">
        <v>183</v>
      </c>
      <c r="E568" s="156" t="s">
        <v>838</v>
      </c>
      <c r="F568" s="157" t="s">
        <v>839</v>
      </c>
      <c r="G568" s="158" t="s">
        <v>216</v>
      </c>
      <c r="H568" s="159">
        <v>0.96</v>
      </c>
      <c r="I568" s="160"/>
      <c r="J568" s="161">
        <f>ROUND(I568*H568,2)</f>
        <v>0</v>
      </c>
      <c r="K568" s="157" t="s">
        <v>187</v>
      </c>
      <c r="L568" s="35"/>
      <c r="M568" s="162" t="s">
        <v>3</v>
      </c>
      <c r="N568" s="163" t="s">
        <v>45</v>
      </c>
      <c r="O568" s="55"/>
      <c r="P568" s="164">
        <f>O568*H568</f>
        <v>0</v>
      </c>
      <c r="Q568" s="164">
        <v>5.8E-4</v>
      </c>
      <c r="R568" s="164">
        <f>Q568*H568</f>
        <v>5.5679999999999998E-4</v>
      </c>
      <c r="S568" s="164">
        <v>0</v>
      </c>
      <c r="T568" s="16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66" t="s">
        <v>285</v>
      </c>
      <c r="AT568" s="166" t="s">
        <v>183</v>
      </c>
      <c r="AU568" s="166" t="s">
        <v>84</v>
      </c>
      <c r="AY568" s="19" t="s">
        <v>181</v>
      </c>
      <c r="BE568" s="167">
        <f>IF(N568="základní",J568,0)</f>
        <v>0</v>
      </c>
      <c r="BF568" s="167">
        <f>IF(N568="snížená",J568,0)</f>
        <v>0</v>
      </c>
      <c r="BG568" s="167">
        <f>IF(N568="zákl. přenesená",J568,0)</f>
        <v>0</v>
      </c>
      <c r="BH568" s="167">
        <f>IF(N568="sníž. přenesená",J568,0)</f>
        <v>0</v>
      </c>
      <c r="BI568" s="167">
        <f>IF(N568="nulová",J568,0)</f>
        <v>0</v>
      </c>
      <c r="BJ568" s="19" t="s">
        <v>82</v>
      </c>
      <c r="BK568" s="167">
        <f>ROUND(I568*H568,2)</f>
        <v>0</v>
      </c>
      <c r="BL568" s="19" t="s">
        <v>285</v>
      </c>
      <c r="BM568" s="166" t="s">
        <v>840</v>
      </c>
    </row>
    <row r="569" spans="1:65" s="15" customFormat="1">
      <c r="B569" s="185"/>
      <c r="D569" s="169" t="s">
        <v>190</v>
      </c>
      <c r="E569" s="186" t="s">
        <v>3</v>
      </c>
      <c r="F569" s="187" t="s">
        <v>841</v>
      </c>
      <c r="H569" s="186" t="s">
        <v>3</v>
      </c>
      <c r="I569" s="188"/>
      <c r="L569" s="185"/>
      <c r="M569" s="189"/>
      <c r="N569" s="190"/>
      <c r="O569" s="190"/>
      <c r="P569" s="190"/>
      <c r="Q569" s="190"/>
      <c r="R569" s="190"/>
      <c r="S569" s="190"/>
      <c r="T569" s="191"/>
      <c r="AT569" s="186" t="s">
        <v>190</v>
      </c>
      <c r="AU569" s="186" t="s">
        <v>84</v>
      </c>
      <c r="AV569" s="15" t="s">
        <v>82</v>
      </c>
      <c r="AW569" s="15" t="s">
        <v>35</v>
      </c>
      <c r="AX569" s="15" t="s">
        <v>74</v>
      </c>
      <c r="AY569" s="186" t="s">
        <v>181</v>
      </c>
    </row>
    <row r="570" spans="1:65" s="13" customFormat="1">
      <c r="B570" s="168"/>
      <c r="D570" s="169" t="s">
        <v>190</v>
      </c>
      <c r="E570" s="170" t="s">
        <v>3</v>
      </c>
      <c r="F570" s="171" t="s">
        <v>842</v>
      </c>
      <c r="H570" s="172">
        <v>0.96</v>
      </c>
      <c r="I570" s="173"/>
      <c r="L570" s="168"/>
      <c r="M570" s="174"/>
      <c r="N570" s="175"/>
      <c r="O570" s="175"/>
      <c r="P570" s="175"/>
      <c r="Q570" s="175"/>
      <c r="R570" s="175"/>
      <c r="S570" s="175"/>
      <c r="T570" s="176"/>
      <c r="AT570" s="170" t="s">
        <v>190</v>
      </c>
      <c r="AU570" s="170" t="s">
        <v>84</v>
      </c>
      <c r="AV570" s="13" t="s">
        <v>84</v>
      </c>
      <c r="AW570" s="13" t="s">
        <v>35</v>
      </c>
      <c r="AX570" s="13" t="s">
        <v>74</v>
      </c>
      <c r="AY570" s="170" t="s">
        <v>181</v>
      </c>
    </row>
    <row r="571" spans="1:65" s="14" customFormat="1">
      <c r="B571" s="177"/>
      <c r="D571" s="169" t="s">
        <v>190</v>
      </c>
      <c r="E571" s="178" t="s">
        <v>3</v>
      </c>
      <c r="F571" s="179" t="s">
        <v>193</v>
      </c>
      <c r="H571" s="180">
        <v>0.96</v>
      </c>
      <c r="I571" s="181"/>
      <c r="L571" s="177"/>
      <c r="M571" s="182"/>
      <c r="N571" s="183"/>
      <c r="O571" s="183"/>
      <c r="P571" s="183"/>
      <c r="Q571" s="183"/>
      <c r="R571" s="183"/>
      <c r="S571" s="183"/>
      <c r="T571" s="184"/>
      <c r="AT571" s="178" t="s">
        <v>190</v>
      </c>
      <c r="AU571" s="178" t="s">
        <v>84</v>
      </c>
      <c r="AV571" s="14" t="s">
        <v>188</v>
      </c>
      <c r="AW571" s="14" t="s">
        <v>35</v>
      </c>
      <c r="AX571" s="14" t="s">
        <v>82</v>
      </c>
      <c r="AY571" s="178" t="s">
        <v>181</v>
      </c>
    </row>
    <row r="572" spans="1:65" s="2" customFormat="1" ht="21.75" customHeight="1">
      <c r="A572" s="34"/>
      <c r="B572" s="154"/>
      <c r="C572" s="200" t="s">
        <v>843</v>
      </c>
      <c r="D572" s="200" t="s">
        <v>297</v>
      </c>
      <c r="E572" s="201" t="s">
        <v>844</v>
      </c>
      <c r="F572" s="202" t="s">
        <v>845</v>
      </c>
      <c r="G572" s="203" t="s">
        <v>216</v>
      </c>
      <c r="H572" s="204">
        <v>1.1519999999999999</v>
      </c>
      <c r="I572" s="205"/>
      <c r="J572" s="206">
        <f>ROUND(I572*H572,2)</f>
        <v>0</v>
      </c>
      <c r="K572" s="202" t="s">
        <v>187</v>
      </c>
      <c r="L572" s="207"/>
      <c r="M572" s="208" t="s">
        <v>3</v>
      </c>
      <c r="N572" s="209" t="s">
        <v>45</v>
      </c>
      <c r="O572" s="55"/>
      <c r="P572" s="164">
        <f>O572*H572</f>
        <v>0</v>
      </c>
      <c r="Q572" s="164">
        <v>1.2E-2</v>
      </c>
      <c r="R572" s="164">
        <f>Q572*H572</f>
        <v>1.3823999999999999E-2</v>
      </c>
      <c r="S572" s="164">
        <v>0</v>
      </c>
      <c r="T572" s="16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66" t="s">
        <v>389</v>
      </c>
      <c r="AT572" s="166" t="s">
        <v>297</v>
      </c>
      <c r="AU572" s="166" t="s">
        <v>84</v>
      </c>
      <c r="AY572" s="19" t="s">
        <v>181</v>
      </c>
      <c r="BE572" s="167">
        <f>IF(N572="základní",J572,0)</f>
        <v>0</v>
      </c>
      <c r="BF572" s="167">
        <f>IF(N572="snížená",J572,0)</f>
        <v>0</v>
      </c>
      <c r="BG572" s="167">
        <f>IF(N572="zákl. přenesená",J572,0)</f>
        <v>0</v>
      </c>
      <c r="BH572" s="167">
        <f>IF(N572="sníž. přenesená",J572,0)</f>
        <v>0</v>
      </c>
      <c r="BI572" s="167">
        <f>IF(N572="nulová",J572,0)</f>
        <v>0</v>
      </c>
      <c r="BJ572" s="19" t="s">
        <v>82</v>
      </c>
      <c r="BK572" s="167">
        <f>ROUND(I572*H572,2)</f>
        <v>0</v>
      </c>
      <c r="BL572" s="19" t="s">
        <v>285</v>
      </c>
      <c r="BM572" s="166" t="s">
        <v>846</v>
      </c>
    </row>
    <row r="573" spans="1:65" s="13" customFormat="1">
      <c r="B573" s="168"/>
      <c r="D573" s="169" t="s">
        <v>190</v>
      </c>
      <c r="E573" s="170" t="s">
        <v>3</v>
      </c>
      <c r="F573" s="171" t="s">
        <v>847</v>
      </c>
      <c r="H573" s="172">
        <v>1.1519999999999999</v>
      </c>
      <c r="I573" s="173"/>
      <c r="L573" s="168"/>
      <c r="M573" s="174"/>
      <c r="N573" s="175"/>
      <c r="O573" s="175"/>
      <c r="P573" s="175"/>
      <c r="Q573" s="175"/>
      <c r="R573" s="175"/>
      <c r="S573" s="175"/>
      <c r="T573" s="176"/>
      <c r="AT573" s="170" t="s">
        <v>190</v>
      </c>
      <c r="AU573" s="170" t="s">
        <v>84</v>
      </c>
      <c r="AV573" s="13" t="s">
        <v>84</v>
      </c>
      <c r="AW573" s="13" t="s">
        <v>35</v>
      </c>
      <c r="AX573" s="13" t="s">
        <v>74</v>
      </c>
      <c r="AY573" s="170" t="s">
        <v>181</v>
      </c>
    </row>
    <row r="574" spans="1:65" s="14" customFormat="1">
      <c r="B574" s="177"/>
      <c r="D574" s="169" t="s">
        <v>190</v>
      </c>
      <c r="E574" s="178" t="s">
        <v>3</v>
      </c>
      <c r="F574" s="179" t="s">
        <v>193</v>
      </c>
      <c r="H574" s="180">
        <v>1.1519999999999999</v>
      </c>
      <c r="I574" s="181"/>
      <c r="L574" s="177"/>
      <c r="M574" s="182"/>
      <c r="N574" s="183"/>
      <c r="O574" s="183"/>
      <c r="P574" s="183"/>
      <c r="Q574" s="183"/>
      <c r="R574" s="183"/>
      <c r="S574" s="183"/>
      <c r="T574" s="184"/>
      <c r="AT574" s="178" t="s">
        <v>190</v>
      </c>
      <c r="AU574" s="178" t="s">
        <v>84</v>
      </c>
      <c r="AV574" s="14" t="s">
        <v>188</v>
      </c>
      <c r="AW574" s="14" t="s">
        <v>35</v>
      </c>
      <c r="AX574" s="14" t="s">
        <v>82</v>
      </c>
      <c r="AY574" s="178" t="s">
        <v>181</v>
      </c>
    </row>
    <row r="575" spans="1:65" s="2" customFormat="1" ht="21.75" customHeight="1">
      <c r="A575" s="34"/>
      <c r="B575" s="154"/>
      <c r="C575" s="155" t="s">
        <v>848</v>
      </c>
      <c r="D575" s="155" t="s">
        <v>183</v>
      </c>
      <c r="E575" s="156" t="s">
        <v>717</v>
      </c>
      <c r="F575" s="157" t="s">
        <v>718</v>
      </c>
      <c r="G575" s="158" t="s">
        <v>234</v>
      </c>
      <c r="H575" s="159">
        <v>60.78</v>
      </c>
      <c r="I575" s="160"/>
      <c r="J575" s="161">
        <f>ROUND(I575*H575,2)</f>
        <v>0</v>
      </c>
      <c r="K575" s="157" t="s">
        <v>187</v>
      </c>
      <c r="L575" s="35"/>
      <c r="M575" s="162" t="s">
        <v>3</v>
      </c>
      <c r="N575" s="163" t="s">
        <v>45</v>
      </c>
      <c r="O575" s="55"/>
      <c r="P575" s="164">
        <f>O575*H575</f>
        <v>0</v>
      </c>
      <c r="Q575" s="164">
        <v>5.0000000000000001E-4</v>
      </c>
      <c r="R575" s="164">
        <f>Q575*H575</f>
        <v>3.039E-2</v>
      </c>
      <c r="S575" s="164">
        <v>0</v>
      </c>
      <c r="T575" s="165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66" t="s">
        <v>285</v>
      </c>
      <c r="AT575" s="166" t="s">
        <v>183</v>
      </c>
      <c r="AU575" s="166" t="s">
        <v>84</v>
      </c>
      <c r="AY575" s="19" t="s">
        <v>181</v>
      </c>
      <c r="BE575" s="167">
        <f>IF(N575="základní",J575,0)</f>
        <v>0</v>
      </c>
      <c r="BF575" s="167">
        <f>IF(N575="snížená",J575,0)</f>
        <v>0</v>
      </c>
      <c r="BG575" s="167">
        <f>IF(N575="zákl. přenesená",J575,0)</f>
        <v>0</v>
      </c>
      <c r="BH575" s="167">
        <f>IF(N575="sníž. přenesená",J575,0)</f>
        <v>0</v>
      </c>
      <c r="BI575" s="167">
        <f>IF(N575="nulová",J575,0)</f>
        <v>0</v>
      </c>
      <c r="BJ575" s="19" t="s">
        <v>82</v>
      </c>
      <c r="BK575" s="167">
        <f>ROUND(I575*H575,2)</f>
        <v>0</v>
      </c>
      <c r="BL575" s="19" t="s">
        <v>285</v>
      </c>
      <c r="BM575" s="166" t="s">
        <v>849</v>
      </c>
    </row>
    <row r="576" spans="1:65" s="15" customFormat="1">
      <c r="B576" s="185"/>
      <c r="D576" s="169" t="s">
        <v>190</v>
      </c>
      <c r="E576" s="186" t="s">
        <v>3</v>
      </c>
      <c r="F576" s="187" t="s">
        <v>850</v>
      </c>
      <c r="H576" s="186" t="s">
        <v>3</v>
      </c>
      <c r="I576" s="188"/>
      <c r="L576" s="185"/>
      <c r="M576" s="189"/>
      <c r="N576" s="190"/>
      <c r="O576" s="190"/>
      <c r="P576" s="190"/>
      <c r="Q576" s="190"/>
      <c r="R576" s="190"/>
      <c r="S576" s="190"/>
      <c r="T576" s="191"/>
      <c r="AT576" s="186" t="s">
        <v>190</v>
      </c>
      <c r="AU576" s="186" t="s">
        <v>84</v>
      </c>
      <c r="AV576" s="15" t="s">
        <v>82</v>
      </c>
      <c r="AW576" s="15" t="s">
        <v>35</v>
      </c>
      <c r="AX576" s="15" t="s">
        <v>74</v>
      </c>
      <c r="AY576" s="186" t="s">
        <v>181</v>
      </c>
    </row>
    <row r="577" spans="1:65" s="13" customFormat="1">
      <c r="B577" s="168"/>
      <c r="D577" s="169" t="s">
        <v>190</v>
      </c>
      <c r="E577" s="170" t="s">
        <v>3</v>
      </c>
      <c r="F577" s="171" t="s">
        <v>851</v>
      </c>
      <c r="H577" s="172">
        <v>11.32</v>
      </c>
      <c r="I577" s="173"/>
      <c r="L577" s="168"/>
      <c r="M577" s="174"/>
      <c r="N577" s="175"/>
      <c r="O577" s="175"/>
      <c r="P577" s="175"/>
      <c r="Q577" s="175"/>
      <c r="R577" s="175"/>
      <c r="S577" s="175"/>
      <c r="T577" s="176"/>
      <c r="AT577" s="170" t="s">
        <v>190</v>
      </c>
      <c r="AU577" s="170" t="s">
        <v>84</v>
      </c>
      <c r="AV577" s="13" t="s">
        <v>84</v>
      </c>
      <c r="AW577" s="13" t="s">
        <v>35</v>
      </c>
      <c r="AX577" s="13" t="s">
        <v>74</v>
      </c>
      <c r="AY577" s="170" t="s">
        <v>181</v>
      </c>
    </row>
    <row r="578" spans="1:65" s="13" customFormat="1">
      <c r="B578" s="168"/>
      <c r="D578" s="169" t="s">
        <v>190</v>
      </c>
      <c r="E578" s="170" t="s">
        <v>3</v>
      </c>
      <c r="F578" s="171" t="s">
        <v>852</v>
      </c>
      <c r="H578" s="172">
        <v>13.2</v>
      </c>
      <c r="I578" s="173"/>
      <c r="L578" s="168"/>
      <c r="M578" s="174"/>
      <c r="N578" s="175"/>
      <c r="O578" s="175"/>
      <c r="P578" s="175"/>
      <c r="Q578" s="175"/>
      <c r="R578" s="175"/>
      <c r="S578" s="175"/>
      <c r="T578" s="176"/>
      <c r="AT578" s="170" t="s">
        <v>190</v>
      </c>
      <c r="AU578" s="170" t="s">
        <v>84</v>
      </c>
      <c r="AV578" s="13" t="s">
        <v>84</v>
      </c>
      <c r="AW578" s="13" t="s">
        <v>35</v>
      </c>
      <c r="AX578" s="13" t="s">
        <v>74</v>
      </c>
      <c r="AY578" s="170" t="s">
        <v>181</v>
      </c>
    </row>
    <row r="579" spans="1:65" s="13" customFormat="1">
      <c r="B579" s="168"/>
      <c r="D579" s="169" t="s">
        <v>190</v>
      </c>
      <c r="E579" s="170" t="s">
        <v>3</v>
      </c>
      <c r="F579" s="171" t="s">
        <v>853</v>
      </c>
      <c r="H579" s="172">
        <v>14.9</v>
      </c>
      <c r="I579" s="173"/>
      <c r="L579" s="168"/>
      <c r="M579" s="174"/>
      <c r="N579" s="175"/>
      <c r="O579" s="175"/>
      <c r="P579" s="175"/>
      <c r="Q579" s="175"/>
      <c r="R579" s="175"/>
      <c r="S579" s="175"/>
      <c r="T579" s="176"/>
      <c r="AT579" s="170" t="s">
        <v>190</v>
      </c>
      <c r="AU579" s="170" t="s">
        <v>84</v>
      </c>
      <c r="AV579" s="13" t="s">
        <v>84</v>
      </c>
      <c r="AW579" s="13" t="s">
        <v>35</v>
      </c>
      <c r="AX579" s="13" t="s">
        <v>74</v>
      </c>
      <c r="AY579" s="170" t="s">
        <v>181</v>
      </c>
    </row>
    <row r="580" spans="1:65" s="13" customFormat="1">
      <c r="B580" s="168"/>
      <c r="D580" s="169" t="s">
        <v>190</v>
      </c>
      <c r="E580" s="170" t="s">
        <v>3</v>
      </c>
      <c r="F580" s="171" t="s">
        <v>854</v>
      </c>
      <c r="H580" s="172">
        <v>4.6399999999999997</v>
      </c>
      <c r="I580" s="173"/>
      <c r="L580" s="168"/>
      <c r="M580" s="174"/>
      <c r="N580" s="175"/>
      <c r="O580" s="175"/>
      <c r="P580" s="175"/>
      <c r="Q580" s="175"/>
      <c r="R580" s="175"/>
      <c r="S580" s="175"/>
      <c r="T580" s="176"/>
      <c r="AT580" s="170" t="s">
        <v>190</v>
      </c>
      <c r="AU580" s="170" t="s">
        <v>84</v>
      </c>
      <c r="AV580" s="13" t="s">
        <v>84</v>
      </c>
      <c r="AW580" s="13" t="s">
        <v>35</v>
      </c>
      <c r="AX580" s="13" t="s">
        <v>74</v>
      </c>
      <c r="AY580" s="170" t="s">
        <v>181</v>
      </c>
    </row>
    <row r="581" spans="1:65" s="13" customFormat="1">
      <c r="B581" s="168"/>
      <c r="D581" s="169" t="s">
        <v>190</v>
      </c>
      <c r="E581" s="170" t="s">
        <v>3</v>
      </c>
      <c r="F581" s="171" t="s">
        <v>855</v>
      </c>
      <c r="H581" s="172">
        <v>11.12</v>
      </c>
      <c r="I581" s="173"/>
      <c r="L581" s="168"/>
      <c r="M581" s="174"/>
      <c r="N581" s="175"/>
      <c r="O581" s="175"/>
      <c r="P581" s="175"/>
      <c r="Q581" s="175"/>
      <c r="R581" s="175"/>
      <c r="S581" s="175"/>
      <c r="T581" s="176"/>
      <c r="AT581" s="170" t="s">
        <v>190</v>
      </c>
      <c r="AU581" s="170" t="s">
        <v>84</v>
      </c>
      <c r="AV581" s="13" t="s">
        <v>84</v>
      </c>
      <c r="AW581" s="13" t="s">
        <v>35</v>
      </c>
      <c r="AX581" s="13" t="s">
        <v>74</v>
      </c>
      <c r="AY581" s="170" t="s">
        <v>181</v>
      </c>
    </row>
    <row r="582" spans="1:65" s="15" customFormat="1">
      <c r="B582" s="185"/>
      <c r="D582" s="169" t="s">
        <v>190</v>
      </c>
      <c r="E582" s="186" t="s">
        <v>3</v>
      </c>
      <c r="F582" s="187" t="s">
        <v>841</v>
      </c>
      <c r="H582" s="186" t="s">
        <v>3</v>
      </c>
      <c r="I582" s="188"/>
      <c r="L582" s="185"/>
      <c r="M582" s="189"/>
      <c r="N582" s="190"/>
      <c r="O582" s="190"/>
      <c r="P582" s="190"/>
      <c r="Q582" s="190"/>
      <c r="R582" s="190"/>
      <c r="S582" s="190"/>
      <c r="T582" s="191"/>
      <c r="AT582" s="186" t="s">
        <v>190</v>
      </c>
      <c r="AU582" s="186" t="s">
        <v>84</v>
      </c>
      <c r="AV582" s="15" t="s">
        <v>82</v>
      </c>
      <c r="AW582" s="15" t="s">
        <v>35</v>
      </c>
      <c r="AX582" s="15" t="s">
        <v>74</v>
      </c>
      <c r="AY582" s="186" t="s">
        <v>181</v>
      </c>
    </row>
    <row r="583" spans="1:65" s="13" customFormat="1">
      <c r="B583" s="168"/>
      <c r="D583" s="169" t="s">
        <v>190</v>
      </c>
      <c r="E583" s="170" t="s">
        <v>3</v>
      </c>
      <c r="F583" s="171" t="s">
        <v>856</v>
      </c>
      <c r="H583" s="172">
        <v>5.6</v>
      </c>
      <c r="I583" s="173"/>
      <c r="L583" s="168"/>
      <c r="M583" s="174"/>
      <c r="N583" s="175"/>
      <c r="O583" s="175"/>
      <c r="P583" s="175"/>
      <c r="Q583" s="175"/>
      <c r="R583" s="175"/>
      <c r="S583" s="175"/>
      <c r="T583" s="176"/>
      <c r="AT583" s="170" t="s">
        <v>190</v>
      </c>
      <c r="AU583" s="170" t="s">
        <v>84</v>
      </c>
      <c r="AV583" s="13" t="s">
        <v>84</v>
      </c>
      <c r="AW583" s="13" t="s">
        <v>35</v>
      </c>
      <c r="AX583" s="13" t="s">
        <v>74</v>
      </c>
      <c r="AY583" s="170" t="s">
        <v>181</v>
      </c>
    </row>
    <row r="584" spans="1:65" s="14" customFormat="1">
      <c r="B584" s="177"/>
      <c r="D584" s="169" t="s">
        <v>190</v>
      </c>
      <c r="E584" s="178" t="s">
        <v>3</v>
      </c>
      <c r="F584" s="179" t="s">
        <v>193</v>
      </c>
      <c r="H584" s="180">
        <v>60.78</v>
      </c>
      <c r="I584" s="181"/>
      <c r="L584" s="177"/>
      <c r="M584" s="182"/>
      <c r="N584" s="183"/>
      <c r="O584" s="183"/>
      <c r="P584" s="183"/>
      <c r="Q584" s="183"/>
      <c r="R584" s="183"/>
      <c r="S584" s="183"/>
      <c r="T584" s="184"/>
      <c r="AT584" s="178" t="s">
        <v>190</v>
      </c>
      <c r="AU584" s="178" t="s">
        <v>84</v>
      </c>
      <c r="AV584" s="14" t="s">
        <v>188</v>
      </c>
      <c r="AW584" s="14" t="s">
        <v>35</v>
      </c>
      <c r="AX584" s="14" t="s">
        <v>82</v>
      </c>
      <c r="AY584" s="178" t="s">
        <v>181</v>
      </c>
    </row>
    <row r="585" spans="1:65" s="2" customFormat="1" ht="21.75" customHeight="1">
      <c r="A585" s="34"/>
      <c r="B585" s="154"/>
      <c r="C585" s="155" t="s">
        <v>857</v>
      </c>
      <c r="D585" s="155" t="s">
        <v>183</v>
      </c>
      <c r="E585" s="156" t="s">
        <v>858</v>
      </c>
      <c r="F585" s="157" t="s">
        <v>859</v>
      </c>
      <c r="G585" s="158" t="s">
        <v>216</v>
      </c>
      <c r="H585" s="159">
        <v>107.25700000000001</v>
      </c>
      <c r="I585" s="160"/>
      <c r="J585" s="161">
        <f>ROUND(I585*H585,2)</f>
        <v>0</v>
      </c>
      <c r="K585" s="157" t="s">
        <v>187</v>
      </c>
      <c r="L585" s="35"/>
      <c r="M585" s="162" t="s">
        <v>3</v>
      </c>
      <c r="N585" s="163" t="s">
        <v>45</v>
      </c>
      <c r="O585" s="55"/>
      <c r="P585" s="164">
        <f>O585*H585</f>
        <v>0</v>
      </c>
      <c r="Q585" s="164">
        <v>2.9999999999999997E-4</v>
      </c>
      <c r="R585" s="164">
        <f>Q585*H585</f>
        <v>3.21771E-2</v>
      </c>
      <c r="S585" s="164">
        <v>0</v>
      </c>
      <c r="T585" s="165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66" t="s">
        <v>285</v>
      </c>
      <c r="AT585" s="166" t="s">
        <v>183</v>
      </c>
      <c r="AU585" s="166" t="s">
        <v>84</v>
      </c>
      <c r="AY585" s="19" t="s">
        <v>181</v>
      </c>
      <c r="BE585" s="167">
        <f>IF(N585="základní",J585,0)</f>
        <v>0</v>
      </c>
      <c r="BF585" s="167">
        <f>IF(N585="snížená",J585,0)</f>
        <v>0</v>
      </c>
      <c r="BG585" s="167">
        <f>IF(N585="zákl. přenesená",J585,0)</f>
        <v>0</v>
      </c>
      <c r="BH585" s="167">
        <f>IF(N585="sníž. přenesená",J585,0)</f>
        <v>0</v>
      </c>
      <c r="BI585" s="167">
        <f>IF(N585="nulová",J585,0)</f>
        <v>0</v>
      </c>
      <c r="BJ585" s="19" t="s">
        <v>82</v>
      </c>
      <c r="BK585" s="167">
        <f>ROUND(I585*H585,2)</f>
        <v>0</v>
      </c>
      <c r="BL585" s="19" t="s">
        <v>285</v>
      </c>
      <c r="BM585" s="166" t="s">
        <v>860</v>
      </c>
    </row>
    <row r="586" spans="1:65" s="13" customFormat="1">
      <c r="B586" s="168"/>
      <c r="D586" s="169" t="s">
        <v>190</v>
      </c>
      <c r="E586" s="170" t="s">
        <v>3</v>
      </c>
      <c r="F586" s="171" t="s">
        <v>109</v>
      </c>
      <c r="H586" s="172">
        <v>107.25700000000001</v>
      </c>
      <c r="I586" s="173"/>
      <c r="L586" s="168"/>
      <c r="M586" s="174"/>
      <c r="N586" s="175"/>
      <c r="O586" s="175"/>
      <c r="P586" s="175"/>
      <c r="Q586" s="175"/>
      <c r="R586" s="175"/>
      <c r="S586" s="175"/>
      <c r="T586" s="176"/>
      <c r="AT586" s="170" t="s">
        <v>190</v>
      </c>
      <c r="AU586" s="170" t="s">
        <v>84</v>
      </c>
      <c r="AV586" s="13" t="s">
        <v>84</v>
      </c>
      <c r="AW586" s="13" t="s">
        <v>35</v>
      </c>
      <c r="AX586" s="13" t="s">
        <v>74</v>
      </c>
      <c r="AY586" s="170" t="s">
        <v>181</v>
      </c>
    </row>
    <row r="587" spans="1:65" s="14" customFormat="1">
      <c r="B587" s="177"/>
      <c r="D587" s="169" t="s">
        <v>190</v>
      </c>
      <c r="E587" s="178" t="s">
        <v>3</v>
      </c>
      <c r="F587" s="179" t="s">
        <v>193</v>
      </c>
      <c r="H587" s="180">
        <v>107.25700000000001</v>
      </c>
      <c r="I587" s="181"/>
      <c r="L587" s="177"/>
      <c r="M587" s="182"/>
      <c r="N587" s="183"/>
      <c r="O587" s="183"/>
      <c r="P587" s="183"/>
      <c r="Q587" s="183"/>
      <c r="R587" s="183"/>
      <c r="S587" s="183"/>
      <c r="T587" s="184"/>
      <c r="AT587" s="178" t="s">
        <v>190</v>
      </c>
      <c r="AU587" s="178" t="s">
        <v>84</v>
      </c>
      <c r="AV587" s="14" t="s">
        <v>188</v>
      </c>
      <c r="AW587" s="14" t="s">
        <v>35</v>
      </c>
      <c r="AX587" s="14" t="s">
        <v>82</v>
      </c>
      <c r="AY587" s="178" t="s">
        <v>181</v>
      </c>
    </row>
    <row r="588" spans="1:65" s="2" customFormat="1" ht="21.75" customHeight="1">
      <c r="A588" s="34"/>
      <c r="B588" s="154"/>
      <c r="C588" s="155" t="s">
        <v>861</v>
      </c>
      <c r="D588" s="155" t="s">
        <v>183</v>
      </c>
      <c r="E588" s="156" t="s">
        <v>862</v>
      </c>
      <c r="F588" s="157" t="s">
        <v>863</v>
      </c>
      <c r="G588" s="158" t="s">
        <v>216</v>
      </c>
      <c r="H588" s="159">
        <v>107.25700000000001</v>
      </c>
      <c r="I588" s="160"/>
      <c r="J588" s="161">
        <f>ROUND(I588*H588,2)</f>
        <v>0</v>
      </c>
      <c r="K588" s="157" t="s">
        <v>187</v>
      </c>
      <c r="L588" s="35"/>
      <c r="M588" s="162" t="s">
        <v>3</v>
      </c>
      <c r="N588" s="163" t="s">
        <v>45</v>
      </c>
      <c r="O588" s="55"/>
      <c r="P588" s="164">
        <f>O588*H588</f>
        <v>0</v>
      </c>
      <c r="Q588" s="164">
        <v>5.0000000000000002E-5</v>
      </c>
      <c r="R588" s="164">
        <f>Q588*H588</f>
        <v>5.3628500000000006E-3</v>
      </c>
      <c r="S588" s="164">
        <v>0</v>
      </c>
      <c r="T588" s="16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66" t="s">
        <v>285</v>
      </c>
      <c r="AT588" s="166" t="s">
        <v>183</v>
      </c>
      <c r="AU588" s="166" t="s">
        <v>84</v>
      </c>
      <c r="AY588" s="19" t="s">
        <v>181</v>
      </c>
      <c r="BE588" s="167">
        <f>IF(N588="základní",J588,0)</f>
        <v>0</v>
      </c>
      <c r="BF588" s="167">
        <f>IF(N588="snížená",J588,0)</f>
        <v>0</v>
      </c>
      <c r="BG588" s="167">
        <f>IF(N588="zákl. přenesená",J588,0)</f>
        <v>0</v>
      </c>
      <c r="BH588" s="167">
        <f>IF(N588="sníž. přenesená",J588,0)</f>
        <v>0</v>
      </c>
      <c r="BI588" s="167">
        <f>IF(N588="nulová",J588,0)</f>
        <v>0</v>
      </c>
      <c r="BJ588" s="19" t="s">
        <v>82</v>
      </c>
      <c r="BK588" s="167">
        <f>ROUND(I588*H588,2)</f>
        <v>0</v>
      </c>
      <c r="BL588" s="19" t="s">
        <v>285</v>
      </c>
      <c r="BM588" s="166" t="s">
        <v>864</v>
      </c>
    </row>
    <row r="589" spans="1:65" s="13" customFormat="1">
      <c r="B589" s="168"/>
      <c r="D589" s="169" t="s">
        <v>190</v>
      </c>
      <c r="E589" s="170" t="s">
        <v>3</v>
      </c>
      <c r="F589" s="171" t="s">
        <v>109</v>
      </c>
      <c r="H589" s="172">
        <v>107.25700000000001</v>
      </c>
      <c r="I589" s="173"/>
      <c r="L589" s="168"/>
      <c r="M589" s="174"/>
      <c r="N589" s="175"/>
      <c r="O589" s="175"/>
      <c r="P589" s="175"/>
      <c r="Q589" s="175"/>
      <c r="R589" s="175"/>
      <c r="S589" s="175"/>
      <c r="T589" s="176"/>
      <c r="AT589" s="170" t="s">
        <v>190</v>
      </c>
      <c r="AU589" s="170" t="s">
        <v>84</v>
      </c>
      <c r="AV589" s="13" t="s">
        <v>84</v>
      </c>
      <c r="AW589" s="13" t="s">
        <v>35</v>
      </c>
      <c r="AX589" s="13" t="s">
        <v>74</v>
      </c>
      <c r="AY589" s="170" t="s">
        <v>181</v>
      </c>
    </row>
    <row r="590" spans="1:65" s="14" customFormat="1">
      <c r="B590" s="177"/>
      <c r="D590" s="169" t="s">
        <v>190</v>
      </c>
      <c r="E590" s="178" t="s">
        <v>3</v>
      </c>
      <c r="F590" s="179" t="s">
        <v>193</v>
      </c>
      <c r="H590" s="180">
        <v>107.25700000000001</v>
      </c>
      <c r="I590" s="181"/>
      <c r="L590" s="177"/>
      <c r="M590" s="182"/>
      <c r="N590" s="183"/>
      <c r="O590" s="183"/>
      <c r="P590" s="183"/>
      <c r="Q590" s="183"/>
      <c r="R590" s="183"/>
      <c r="S590" s="183"/>
      <c r="T590" s="184"/>
      <c r="AT590" s="178" t="s">
        <v>190</v>
      </c>
      <c r="AU590" s="178" t="s">
        <v>84</v>
      </c>
      <c r="AV590" s="14" t="s">
        <v>188</v>
      </c>
      <c r="AW590" s="14" t="s">
        <v>35</v>
      </c>
      <c r="AX590" s="14" t="s">
        <v>82</v>
      </c>
      <c r="AY590" s="178" t="s">
        <v>181</v>
      </c>
    </row>
    <row r="591" spans="1:65" s="2" customFormat="1" ht="33" customHeight="1">
      <c r="A591" s="34"/>
      <c r="B591" s="154"/>
      <c r="C591" s="155" t="s">
        <v>865</v>
      </c>
      <c r="D591" s="155" t="s">
        <v>183</v>
      </c>
      <c r="E591" s="156" t="s">
        <v>866</v>
      </c>
      <c r="F591" s="157" t="s">
        <v>867</v>
      </c>
      <c r="G591" s="158" t="s">
        <v>469</v>
      </c>
      <c r="H591" s="210"/>
      <c r="I591" s="160"/>
      <c r="J591" s="161">
        <f>ROUND(I591*H591,2)</f>
        <v>0</v>
      </c>
      <c r="K591" s="157" t="s">
        <v>187</v>
      </c>
      <c r="L591" s="35"/>
      <c r="M591" s="162" t="s">
        <v>3</v>
      </c>
      <c r="N591" s="163" t="s">
        <v>45</v>
      </c>
      <c r="O591" s="55"/>
      <c r="P591" s="164">
        <f>O591*H591</f>
        <v>0</v>
      </c>
      <c r="Q591" s="164">
        <v>0</v>
      </c>
      <c r="R591" s="164">
        <f>Q591*H591</f>
        <v>0</v>
      </c>
      <c r="S591" s="164">
        <v>0</v>
      </c>
      <c r="T591" s="165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66" t="s">
        <v>285</v>
      </c>
      <c r="AT591" s="166" t="s">
        <v>183</v>
      </c>
      <c r="AU591" s="166" t="s">
        <v>84</v>
      </c>
      <c r="AY591" s="19" t="s">
        <v>181</v>
      </c>
      <c r="BE591" s="167">
        <f>IF(N591="základní",J591,0)</f>
        <v>0</v>
      </c>
      <c r="BF591" s="167">
        <f>IF(N591="snížená",J591,0)</f>
        <v>0</v>
      </c>
      <c r="BG591" s="167">
        <f>IF(N591="zákl. přenesená",J591,0)</f>
        <v>0</v>
      </c>
      <c r="BH591" s="167">
        <f>IF(N591="sníž. přenesená",J591,0)</f>
        <v>0</v>
      </c>
      <c r="BI591" s="167">
        <f>IF(N591="nulová",J591,0)</f>
        <v>0</v>
      </c>
      <c r="BJ591" s="19" t="s">
        <v>82</v>
      </c>
      <c r="BK591" s="167">
        <f>ROUND(I591*H591,2)</f>
        <v>0</v>
      </c>
      <c r="BL591" s="19" t="s">
        <v>285</v>
      </c>
      <c r="BM591" s="166" t="s">
        <v>868</v>
      </c>
    </row>
    <row r="592" spans="1:65" s="12" customFormat="1" ht="22.9" customHeight="1">
      <c r="B592" s="141"/>
      <c r="D592" s="142" t="s">
        <v>73</v>
      </c>
      <c r="E592" s="152" t="s">
        <v>869</v>
      </c>
      <c r="F592" s="152" t="s">
        <v>870</v>
      </c>
      <c r="I592" s="144"/>
      <c r="J592" s="153">
        <f>BK592</f>
        <v>0</v>
      </c>
      <c r="L592" s="141"/>
      <c r="M592" s="146"/>
      <c r="N592" s="147"/>
      <c r="O592" s="147"/>
      <c r="P592" s="148">
        <f>SUM(P593:P627)</f>
        <v>0</v>
      </c>
      <c r="Q592" s="147"/>
      <c r="R592" s="148">
        <f>SUM(R593:R627)</f>
        <v>0.1002198</v>
      </c>
      <c r="S592" s="147"/>
      <c r="T592" s="149">
        <f>SUM(T593:T627)</f>
        <v>3.3607499999999999</v>
      </c>
      <c r="AR592" s="142" t="s">
        <v>84</v>
      </c>
      <c r="AT592" s="150" t="s">
        <v>73</v>
      </c>
      <c r="AU592" s="150" t="s">
        <v>82</v>
      </c>
      <c r="AY592" s="142" t="s">
        <v>181</v>
      </c>
      <c r="BK592" s="151">
        <f>SUM(BK593:BK627)</f>
        <v>0</v>
      </c>
    </row>
    <row r="593" spans="1:65" s="2" customFormat="1" ht="21.75" customHeight="1">
      <c r="A593" s="34"/>
      <c r="B593" s="154"/>
      <c r="C593" s="155" t="s">
        <v>871</v>
      </c>
      <c r="D593" s="155" t="s">
        <v>183</v>
      </c>
      <c r="E593" s="156" t="s">
        <v>872</v>
      </c>
      <c r="F593" s="157" t="s">
        <v>873</v>
      </c>
      <c r="G593" s="158" t="s">
        <v>216</v>
      </c>
      <c r="H593" s="159">
        <v>26.885999999999999</v>
      </c>
      <c r="I593" s="160"/>
      <c r="J593" s="161">
        <f>ROUND(I593*H593,2)</f>
        <v>0</v>
      </c>
      <c r="K593" s="157" t="s">
        <v>187</v>
      </c>
      <c r="L593" s="35"/>
      <c r="M593" s="162" t="s">
        <v>3</v>
      </c>
      <c r="N593" s="163" t="s">
        <v>45</v>
      </c>
      <c r="O593" s="55"/>
      <c r="P593" s="164">
        <f>O593*H593</f>
        <v>0</v>
      </c>
      <c r="Q593" s="164">
        <v>0</v>
      </c>
      <c r="R593" s="164">
        <f>Q593*H593</f>
        <v>0</v>
      </c>
      <c r="S593" s="164">
        <v>0.125</v>
      </c>
      <c r="T593" s="165">
        <f>S593*H593</f>
        <v>3.3607499999999999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66" t="s">
        <v>285</v>
      </c>
      <c r="AT593" s="166" t="s">
        <v>183</v>
      </c>
      <c r="AU593" s="166" t="s">
        <v>84</v>
      </c>
      <c r="AY593" s="19" t="s">
        <v>181</v>
      </c>
      <c r="BE593" s="167">
        <f>IF(N593="základní",J593,0)</f>
        <v>0</v>
      </c>
      <c r="BF593" s="167">
        <f>IF(N593="snížená",J593,0)</f>
        <v>0</v>
      </c>
      <c r="BG593" s="167">
        <f>IF(N593="zákl. přenesená",J593,0)</f>
        <v>0</v>
      </c>
      <c r="BH593" s="167">
        <f>IF(N593="sníž. přenesená",J593,0)</f>
        <v>0</v>
      </c>
      <c r="BI593" s="167">
        <f>IF(N593="nulová",J593,0)</f>
        <v>0</v>
      </c>
      <c r="BJ593" s="19" t="s">
        <v>82</v>
      </c>
      <c r="BK593" s="167">
        <f>ROUND(I593*H593,2)</f>
        <v>0</v>
      </c>
      <c r="BL593" s="19" t="s">
        <v>285</v>
      </c>
      <c r="BM593" s="166" t="s">
        <v>874</v>
      </c>
    </row>
    <row r="594" spans="1:65" s="15" customFormat="1">
      <c r="B594" s="185"/>
      <c r="D594" s="169" t="s">
        <v>190</v>
      </c>
      <c r="E594" s="186" t="s">
        <v>3</v>
      </c>
      <c r="F594" s="187" t="s">
        <v>354</v>
      </c>
      <c r="H594" s="186" t="s">
        <v>3</v>
      </c>
      <c r="I594" s="188"/>
      <c r="L594" s="185"/>
      <c r="M594" s="189"/>
      <c r="N594" s="190"/>
      <c r="O594" s="190"/>
      <c r="P594" s="190"/>
      <c r="Q594" s="190"/>
      <c r="R594" s="190"/>
      <c r="S594" s="190"/>
      <c r="T594" s="191"/>
      <c r="AT594" s="186" t="s">
        <v>190</v>
      </c>
      <c r="AU594" s="186" t="s">
        <v>84</v>
      </c>
      <c r="AV594" s="15" t="s">
        <v>82</v>
      </c>
      <c r="AW594" s="15" t="s">
        <v>35</v>
      </c>
      <c r="AX594" s="15" t="s">
        <v>74</v>
      </c>
      <c r="AY594" s="186" t="s">
        <v>181</v>
      </c>
    </row>
    <row r="595" spans="1:65" s="13" customFormat="1">
      <c r="B595" s="168"/>
      <c r="D595" s="169" t="s">
        <v>190</v>
      </c>
      <c r="E595" s="170" t="s">
        <v>3</v>
      </c>
      <c r="F595" s="171" t="s">
        <v>875</v>
      </c>
      <c r="H595" s="172">
        <v>5.4560000000000004</v>
      </c>
      <c r="I595" s="173"/>
      <c r="L595" s="168"/>
      <c r="M595" s="174"/>
      <c r="N595" s="175"/>
      <c r="O595" s="175"/>
      <c r="P595" s="175"/>
      <c r="Q595" s="175"/>
      <c r="R595" s="175"/>
      <c r="S595" s="175"/>
      <c r="T595" s="176"/>
      <c r="AT595" s="170" t="s">
        <v>190</v>
      </c>
      <c r="AU595" s="170" t="s">
        <v>84</v>
      </c>
      <c r="AV595" s="13" t="s">
        <v>84</v>
      </c>
      <c r="AW595" s="13" t="s">
        <v>35</v>
      </c>
      <c r="AX595" s="13" t="s">
        <v>74</v>
      </c>
      <c r="AY595" s="170" t="s">
        <v>181</v>
      </c>
    </row>
    <row r="596" spans="1:65" s="15" customFormat="1">
      <c r="B596" s="185"/>
      <c r="D596" s="169" t="s">
        <v>190</v>
      </c>
      <c r="E596" s="186" t="s">
        <v>3</v>
      </c>
      <c r="F596" s="187" t="s">
        <v>360</v>
      </c>
      <c r="H596" s="186" t="s">
        <v>3</v>
      </c>
      <c r="I596" s="188"/>
      <c r="L596" s="185"/>
      <c r="M596" s="189"/>
      <c r="N596" s="190"/>
      <c r="O596" s="190"/>
      <c r="P596" s="190"/>
      <c r="Q596" s="190"/>
      <c r="R596" s="190"/>
      <c r="S596" s="190"/>
      <c r="T596" s="191"/>
      <c r="AT596" s="186" t="s">
        <v>190</v>
      </c>
      <c r="AU596" s="186" t="s">
        <v>84</v>
      </c>
      <c r="AV596" s="15" t="s">
        <v>82</v>
      </c>
      <c r="AW596" s="15" t="s">
        <v>35</v>
      </c>
      <c r="AX596" s="15" t="s">
        <v>74</v>
      </c>
      <c r="AY596" s="186" t="s">
        <v>181</v>
      </c>
    </row>
    <row r="597" spans="1:65" s="13" customFormat="1">
      <c r="B597" s="168"/>
      <c r="D597" s="169" t="s">
        <v>190</v>
      </c>
      <c r="E597" s="170" t="s">
        <v>3</v>
      </c>
      <c r="F597" s="171" t="s">
        <v>876</v>
      </c>
      <c r="H597" s="172">
        <v>6.0540000000000003</v>
      </c>
      <c r="I597" s="173"/>
      <c r="L597" s="168"/>
      <c r="M597" s="174"/>
      <c r="N597" s="175"/>
      <c r="O597" s="175"/>
      <c r="P597" s="175"/>
      <c r="Q597" s="175"/>
      <c r="R597" s="175"/>
      <c r="S597" s="175"/>
      <c r="T597" s="176"/>
      <c r="AT597" s="170" t="s">
        <v>190</v>
      </c>
      <c r="AU597" s="170" t="s">
        <v>84</v>
      </c>
      <c r="AV597" s="13" t="s">
        <v>84</v>
      </c>
      <c r="AW597" s="13" t="s">
        <v>35</v>
      </c>
      <c r="AX597" s="13" t="s">
        <v>74</v>
      </c>
      <c r="AY597" s="170" t="s">
        <v>181</v>
      </c>
    </row>
    <row r="598" spans="1:65" s="15" customFormat="1">
      <c r="B598" s="185"/>
      <c r="D598" s="169" t="s">
        <v>190</v>
      </c>
      <c r="E598" s="186" t="s">
        <v>3</v>
      </c>
      <c r="F598" s="187" t="s">
        <v>877</v>
      </c>
      <c r="H598" s="186" t="s">
        <v>3</v>
      </c>
      <c r="I598" s="188"/>
      <c r="L598" s="185"/>
      <c r="M598" s="189"/>
      <c r="N598" s="190"/>
      <c r="O598" s="190"/>
      <c r="P598" s="190"/>
      <c r="Q598" s="190"/>
      <c r="R598" s="190"/>
      <c r="S598" s="190"/>
      <c r="T598" s="191"/>
      <c r="AT598" s="186" t="s">
        <v>190</v>
      </c>
      <c r="AU598" s="186" t="s">
        <v>84</v>
      </c>
      <c r="AV598" s="15" t="s">
        <v>82</v>
      </c>
      <c r="AW598" s="15" t="s">
        <v>35</v>
      </c>
      <c r="AX598" s="15" t="s">
        <v>74</v>
      </c>
      <c r="AY598" s="186" t="s">
        <v>181</v>
      </c>
    </row>
    <row r="599" spans="1:65" s="13" customFormat="1">
      <c r="B599" s="168"/>
      <c r="D599" s="169" t="s">
        <v>190</v>
      </c>
      <c r="E599" s="170" t="s">
        <v>3</v>
      </c>
      <c r="F599" s="171" t="s">
        <v>878</v>
      </c>
      <c r="H599" s="172">
        <v>15.375999999999999</v>
      </c>
      <c r="I599" s="173"/>
      <c r="L599" s="168"/>
      <c r="M599" s="174"/>
      <c r="N599" s="175"/>
      <c r="O599" s="175"/>
      <c r="P599" s="175"/>
      <c r="Q599" s="175"/>
      <c r="R599" s="175"/>
      <c r="S599" s="175"/>
      <c r="T599" s="176"/>
      <c r="AT599" s="170" t="s">
        <v>190</v>
      </c>
      <c r="AU599" s="170" t="s">
        <v>84</v>
      </c>
      <c r="AV599" s="13" t="s">
        <v>84</v>
      </c>
      <c r="AW599" s="13" t="s">
        <v>35</v>
      </c>
      <c r="AX599" s="13" t="s">
        <v>74</v>
      </c>
      <c r="AY599" s="170" t="s">
        <v>181</v>
      </c>
    </row>
    <row r="600" spans="1:65" s="14" customFormat="1">
      <c r="B600" s="177"/>
      <c r="D600" s="169" t="s">
        <v>190</v>
      </c>
      <c r="E600" s="178" t="s">
        <v>3</v>
      </c>
      <c r="F600" s="179" t="s">
        <v>193</v>
      </c>
      <c r="H600" s="180">
        <v>26.885999999999999</v>
      </c>
      <c r="I600" s="181"/>
      <c r="L600" s="177"/>
      <c r="M600" s="182"/>
      <c r="N600" s="183"/>
      <c r="O600" s="183"/>
      <c r="P600" s="183"/>
      <c r="Q600" s="183"/>
      <c r="R600" s="183"/>
      <c r="S600" s="183"/>
      <c r="T600" s="184"/>
      <c r="AT600" s="178" t="s">
        <v>190</v>
      </c>
      <c r="AU600" s="178" t="s">
        <v>84</v>
      </c>
      <c r="AV600" s="14" t="s">
        <v>188</v>
      </c>
      <c r="AW600" s="14" t="s">
        <v>35</v>
      </c>
      <c r="AX600" s="14" t="s">
        <v>82</v>
      </c>
      <c r="AY600" s="178" t="s">
        <v>181</v>
      </c>
    </row>
    <row r="601" spans="1:65" s="2" customFormat="1" ht="44.25" customHeight="1">
      <c r="A601" s="34"/>
      <c r="B601" s="154"/>
      <c r="C601" s="155" t="s">
        <v>879</v>
      </c>
      <c r="D601" s="155" t="s">
        <v>183</v>
      </c>
      <c r="E601" s="156" t="s">
        <v>880</v>
      </c>
      <c r="F601" s="157" t="s">
        <v>881</v>
      </c>
      <c r="G601" s="158" t="s">
        <v>216</v>
      </c>
      <c r="H601" s="159">
        <v>1.86</v>
      </c>
      <c r="I601" s="160"/>
      <c r="J601" s="161">
        <f>ROUND(I601*H601,2)</f>
        <v>0</v>
      </c>
      <c r="K601" s="157" t="s">
        <v>187</v>
      </c>
      <c r="L601" s="35"/>
      <c r="M601" s="162" t="s">
        <v>3</v>
      </c>
      <c r="N601" s="163" t="s">
        <v>45</v>
      </c>
      <c r="O601" s="55"/>
      <c r="P601" s="164">
        <f>O601*H601</f>
        <v>0</v>
      </c>
      <c r="Q601" s="164">
        <v>1.3129999999999999E-2</v>
      </c>
      <c r="R601" s="164">
        <f>Q601*H601</f>
        <v>2.44218E-2</v>
      </c>
      <c r="S601" s="164">
        <v>0</v>
      </c>
      <c r="T601" s="165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66" t="s">
        <v>285</v>
      </c>
      <c r="AT601" s="166" t="s">
        <v>183</v>
      </c>
      <c r="AU601" s="166" t="s">
        <v>84</v>
      </c>
      <c r="AY601" s="19" t="s">
        <v>181</v>
      </c>
      <c r="BE601" s="167">
        <f>IF(N601="základní",J601,0)</f>
        <v>0</v>
      </c>
      <c r="BF601" s="167">
        <f>IF(N601="snížená",J601,0)</f>
        <v>0</v>
      </c>
      <c r="BG601" s="167">
        <f>IF(N601="zákl. přenesená",J601,0)</f>
        <v>0</v>
      </c>
      <c r="BH601" s="167">
        <f>IF(N601="sníž. přenesená",J601,0)</f>
        <v>0</v>
      </c>
      <c r="BI601" s="167">
        <f>IF(N601="nulová",J601,0)</f>
        <v>0</v>
      </c>
      <c r="BJ601" s="19" t="s">
        <v>82</v>
      </c>
      <c r="BK601" s="167">
        <f>ROUND(I601*H601,2)</f>
        <v>0</v>
      </c>
      <c r="BL601" s="19" t="s">
        <v>285</v>
      </c>
      <c r="BM601" s="166" t="s">
        <v>882</v>
      </c>
    </row>
    <row r="602" spans="1:65" s="15" customFormat="1">
      <c r="B602" s="185"/>
      <c r="D602" s="169" t="s">
        <v>190</v>
      </c>
      <c r="E602" s="186" t="s">
        <v>3</v>
      </c>
      <c r="F602" s="187" t="s">
        <v>737</v>
      </c>
      <c r="H602" s="186" t="s">
        <v>3</v>
      </c>
      <c r="I602" s="188"/>
      <c r="L602" s="185"/>
      <c r="M602" s="189"/>
      <c r="N602" s="190"/>
      <c r="O602" s="190"/>
      <c r="P602" s="190"/>
      <c r="Q602" s="190"/>
      <c r="R602" s="190"/>
      <c r="S602" s="190"/>
      <c r="T602" s="191"/>
      <c r="AT602" s="186" t="s">
        <v>190</v>
      </c>
      <c r="AU602" s="186" t="s">
        <v>84</v>
      </c>
      <c r="AV602" s="15" t="s">
        <v>82</v>
      </c>
      <c r="AW602" s="15" t="s">
        <v>35</v>
      </c>
      <c r="AX602" s="15" t="s">
        <v>74</v>
      </c>
      <c r="AY602" s="186" t="s">
        <v>181</v>
      </c>
    </row>
    <row r="603" spans="1:65" s="15" customFormat="1">
      <c r="B603" s="185"/>
      <c r="D603" s="169" t="s">
        <v>190</v>
      </c>
      <c r="E603" s="186" t="s">
        <v>3</v>
      </c>
      <c r="F603" s="187" t="s">
        <v>883</v>
      </c>
      <c r="H603" s="186" t="s">
        <v>3</v>
      </c>
      <c r="I603" s="188"/>
      <c r="L603" s="185"/>
      <c r="M603" s="189"/>
      <c r="N603" s="190"/>
      <c r="O603" s="190"/>
      <c r="P603" s="190"/>
      <c r="Q603" s="190"/>
      <c r="R603" s="190"/>
      <c r="S603" s="190"/>
      <c r="T603" s="191"/>
      <c r="AT603" s="186" t="s">
        <v>190</v>
      </c>
      <c r="AU603" s="186" t="s">
        <v>84</v>
      </c>
      <c r="AV603" s="15" t="s">
        <v>82</v>
      </c>
      <c r="AW603" s="15" t="s">
        <v>35</v>
      </c>
      <c r="AX603" s="15" t="s">
        <v>74</v>
      </c>
      <c r="AY603" s="186" t="s">
        <v>181</v>
      </c>
    </row>
    <row r="604" spans="1:65" s="13" customFormat="1">
      <c r="B604" s="168"/>
      <c r="D604" s="169" t="s">
        <v>190</v>
      </c>
      <c r="E604" s="170" t="s">
        <v>3</v>
      </c>
      <c r="F604" s="171" t="s">
        <v>884</v>
      </c>
      <c r="H604" s="172">
        <v>1.86</v>
      </c>
      <c r="I604" s="173"/>
      <c r="L604" s="168"/>
      <c r="M604" s="174"/>
      <c r="N604" s="175"/>
      <c r="O604" s="175"/>
      <c r="P604" s="175"/>
      <c r="Q604" s="175"/>
      <c r="R604" s="175"/>
      <c r="S604" s="175"/>
      <c r="T604" s="176"/>
      <c r="AT604" s="170" t="s">
        <v>190</v>
      </c>
      <c r="AU604" s="170" t="s">
        <v>84</v>
      </c>
      <c r="AV604" s="13" t="s">
        <v>84</v>
      </c>
      <c r="AW604" s="13" t="s">
        <v>35</v>
      </c>
      <c r="AX604" s="13" t="s">
        <v>74</v>
      </c>
      <c r="AY604" s="170" t="s">
        <v>181</v>
      </c>
    </row>
    <row r="605" spans="1:65" s="14" customFormat="1">
      <c r="B605" s="177"/>
      <c r="D605" s="169" t="s">
        <v>190</v>
      </c>
      <c r="E605" s="178" t="s">
        <v>3</v>
      </c>
      <c r="F605" s="179" t="s">
        <v>193</v>
      </c>
      <c r="H605" s="180">
        <v>1.86</v>
      </c>
      <c r="I605" s="181"/>
      <c r="L605" s="177"/>
      <c r="M605" s="182"/>
      <c r="N605" s="183"/>
      <c r="O605" s="183"/>
      <c r="P605" s="183"/>
      <c r="Q605" s="183"/>
      <c r="R605" s="183"/>
      <c r="S605" s="183"/>
      <c r="T605" s="184"/>
      <c r="AT605" s="178" t="s">
        <v>190</v>
      </c>
      <c r="AU605" s="178" t="s">
        <v>84</v>
      </c>
      <c r="AV605" s="14" t="s">
        <v>188</v>
      </c>
      <c r="AW605" s="14" t="s">
        <v>35</v>
      </c>
      <c r="AX605" s="14" t="s">
        <v>82</v>
      </c>
      <c r="AY605" s="178" t="s">
        <v>181</v>
      </c>
    </row>
    <row r="606" spans="1:65" s="2" customFormat="1" ht="21.75" customHeight="1">
      <c r="A606" s="34"/>
      <c r="B606" s="154"/>
      <c r="C606" s="155" t="s">
        <v>885</v>
      </c>
      <c r="D606" s="155" t="s">
        <v>183</v>
      </c>
      <c r="E606" s="156" t="s">
        <v>886</v>
      </c>
      <c r="F606" s="157" t="s">
        <v>887</v>
      </c>
      <c r="G606" s="158" t="s">
        <v>216</v>
      </c>
      <c r="H606" s="159">
        <v>1.86</v>
      </c>
      <c r="I606" s="160"/>
      <c r="J606" s="161">
        <f>ROUND(I606*H606,2)</f>
        <v>0</v>
      </c>
      <c r="K606" s="157" t="s">
        <v>187</v>
      </c>
      <c r="L606" s="35"/>
      <c r="M606" s="162" t="s">
        <v>3</v>
      </c>
      <c r="N606" s="163" t="s">
        <v>45</v>
      </c>
      <c r="O606" s="55"/>
      <c r="P606" s="164">
        <f>O606*H606</f>
        <v>0</v>
      </c>
      <c r="Q606" s="164">
        <v>0</v>
      </c>
      <c r="R606" s="164">
        <f>Q606*H606</f>
        <v>0</v>
      </c>
      <c r="S606" s="164">
        <v>0</v>
      </c>
      <c r="T606" s="16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66" t="s">
        <v>285</v>
      </c>
      <c r="AT606" s="166" t="s">
        <v>183</v>
      </c>
      <c r="AU606" s="166" t="s">
        <v>84</v>
      </c>
      <c r="AY606" s="19" t="s">
        <v>181</v>
      </c>
      <c r="BE606" s="167">
        <f>IF(N606="základní",J606,0)</f>
        <v>0</v>
      </c>
      <c r="BF606" s="167">
        <f>IF(N606="snížená",J606,0)</f>
        <v>0</v>
      </c>
      <c r="BG606" s="167">
        <f>IF(N606="zákl. přenesená",J606,0)</f>
        <v>0</v>
      </c>
      <c r="BH606" s="167">
        <f>IF(N606="sníž. přenesená",J606,0)</f>
        <v>0</v>
      </c>
      <c r="BI606" s="167">
        <f>IF(N606="nulová",J606,0)</f>
        <v>0</v>
      </c>
      <c r="BJ606" s="19" t="s">
        <v>82</v>
      </c>
      <c r="BK606" s="167">
        <f>ROUND(I606*H606,2)</f>
        <v>0</v>
      </c>
      <c r="BL606" s="19" t="s">
        <v>285</v>
      </c>
      <c r="BM606" s="166" t="s">
        <v>888</v>
      </c>
    </row>
    <row r="607" spans="1:65" s="15" customFormat="1">
      <c r="B607" s="185"/>
      <c r="D607" s="169" t="s">
        <v>190</v>
      </c>
      <c r="E607" s="186" t="s">
        <v>3</v>
      </c>
      <c r="F607" s="187" t="s">
        <v>737</v>
      </c>
      <c r="H607" s="186" t="s">
        <v>3</v>
      </c>
      <c r="I607" s="188"/>
      <c r="L607" s="185"/>
      <c r="M607" s="189"/>
      <c r="N607" s="190"/>
      <c r="O607" s="190"/>
      <c r="P607" s="190"/>
      <c r="Q607" s="190"/>
      <c r="R607" s="190"/>
      <c r="S607" s="190"/>
      <c r="T607" s="191"/>
      <c r="AT607" s="186" t="s">
        <v>190</v>
      </c>
      <c r="AU607" s="186" t="s">
        <v>84</v>
      </c>
      <c r="AV607" s="15" t="s">
        <v>82</v>
      </c>
      <c r="AW607" s="15" t="s">
        <v>35</v>
      </c>
      <c r="AX607" s="15" t="s">
        <v>74</v>
      </c>
      <c r="AY607" s="186" t="s">
        <v>181</v>
      </c>
    </row>
    <row r="608" spans="1:65" s="13" customFormat="1">
      <c r="B608" s="168"/>
      <c r="D608" s="169" t="s">
        <v>190</v>
      </c>
      <c r="E608" s="170" t="s">
        <v>3</v>
      </c>
      <c r="F608" s="171" t="s">
        <v>884</v>
      </c>
      <c r="H608" s="172">
        <v>1.86</v>
      </c>
      <c r="I608" s="173"/>
      <c r="L608" s="168"/>
      <c r="M608" s="174"/>
      <c r="N608" s="175"/>
      <c r="O608" s="175"/>
      <c r="P608" s="175"/>
      <c r="Q608" s="175"/>
      <c r="R608" s="175"/>
      <c r="S608" s="175"/>
      <c r="T608" s="176"/>
      <c r="AT608" s="170" t="s">
        <v>190</v>
      </c>
      <c r="AU608" s="170" t="s">
        <v>84</v>
      </c>
      <c r="AV608" s="13" t="s">
        <v>84</v>
      </c>
      <c r="AW608" s="13" t="s">
        <v>35</v>
      </c>
      <c r="AX608" s="13" t="s">
        <v>74</v>
      </c>
      <c r="AY608" s="170" t="s">
        <v>181</v>
      </c>
    </row>
    <row r="609" spans="1:65" s="14" customFormat="1">
      <c r="B609" s="177"/>
      <c r="D609" s="169" t="s">
        <v>190</v>
      </c>
      <c r="E609" s="178" t="s">
        <v>3</v>
      </c>
      <c r="F609" s="179" t="s">
        <v>193</v>
      </c>
      <c r="H609" s="180">
        <v>1.86</v>
      </c>
      <c r="I609" s="181"/>
      <c r="L609" s="177"/>
      <c r="M609" s="182"/>
      <c r="N609" s="183"/>
      <c r="O609" s="183"/>
      <c r="P609" s="183"/>
      <c r="Q609" s="183"/>
      <c r="R609" s="183"/>
      <c r="S609" s="183"/>
      <c r="T609" s="184"/>
      <c r="AT609" s="178" t="s">
        <v>190</v>
      </c>
      <c r="AU609" s="178" t="s">
        <v>84</v>
      </c>
      <c r="AV609" s="14" t="s">
        <v>188</v>
      </c>
      <c r="AW609" s="14" t="s">
        <v>35</v>
      </c>
      <c r="AX609" s="14" t="s">
        <v>82</v>
      </c>
      <c r="AY609" s="178" t="s">
        <v>181</v>
      </c>
    </row>
    <row r="610" spans="1:65" s="2" customFormat="1" ht="21.75" customHeight="1">
      <c r="A610" s="34"/>
      <c r="B610" s="154"/>
      <c r="C610" s="155" t="s">
        <v>889</v>
      </c>
      <c r="D610" s="155" t="s">
        <v>183</v>
      </c>
      <c r="E610" s="156" t="s">
        <v>890</v>
      </c>
      <c r="F610" s="157" t="s">
        <v>891</v>
      </c>
      <c r="G610" s="158" t="s">
        <v>216</v>
      </c>
      <c r="H610" s="159">
        <v>1.86</v>
      </c>
      <c r="I610" s="160"/>
      <c r="J610" s="161">
        <f>ROUND(I610*H610,2)</f>
        <v>0</v>
      </c>
      <c r="K610" s="157" t="s">
        <v>187</v>
      </c>
      <c r="L610" s="35"/>
      <c r="M610" s="162" t="s">
        <v>3</v>
      </c>
      <c r="N610" s="163" t="s">
        <v>45</v>
      </c>
      <c r="O610" s="55"/>
      <c r="P610" s="164">
        <f>O610*H610</f>
        <v>0</v>
      </c>
      <c r="Q610" s="164">
        <v>0.01</v>
      </c>
      <c r="R610" s="164">
        <f>Q610*H610</f>
        <v>1.8600000000000002E-2</v>
      </c>
      <c r="S610" s="164">
        <v>0</v>
      </c>
      <c r="T610" s="16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66" t="s">
        <v>285</v>
      </c>
      <c r="AT610" s="166" t="s">
        <v>183</v>
      </c>
      <c r="AU610" s="166" t="s">
        <v>84</v>
      </c>
      <c r="AY610" s="19" t="s">
        <v>181</v>
      </c>
      <c r="BE610" s="167">
        <f>IF(N610="základní",J610,0)</f>
        <v>0</v>
      </c>
      <c r="BF610" s="167">
        <f>IF(N610="snížená",J610,0)</f>
        <v>0</v>
      </c>
      <c r="BG610" s="167">
        <f>IF(N610="zákl. přenesená",J610,0)</f>
        <v>0</v>
      </c>
      <c r="BH610" s="167">
        <f>IF(N610="sníž. přenesená",J610,0)</f>
        <v>0</v>
      </c>
      <c r="BI610" s="167">
        <f>IF(N610="nulová",J610,0)</f>
        <v>0</v>
      </c>
      <c r="BJ610" s="19" t="s">
        <v>82</v>
      </c>
      <c r="BK610" s="167">
        <f>ROUND(I610*H610,2)</f>
        <v>0</v>
      </c>
      <c r="BL610" s="19" t="s">
        <v>285</v>
      </c>
      <c r="BM610" s="166" t="s">
        <v>892</v>
      </c>
    </row>
    <row r="611" spans="1:65" s="15" customFormat="1">
      <c r="B611" s="185"/>
      <c r="D611" s="169" t="s">
        <v>190</v>
      </c>
      <c r="E611" s="186" t="s">
        <v>3</v>
      </c>
      <c r="F611" s="187" t="s">
        <v>737</v>
      </c>
      <c r="H611" s="186" t="s">
        <v>3</v>
      </c>
      <c r="I611" s="188"/>
      <c r="L611" s="185"/>
      <c r="M611" s="189"/>
      <c r="N611" s="190"/>
      <c r="O611" s="190"/>
      <c r="P611" s="190"/>
      <c r="Q611" s="190"/>
      <c r="R611" s="190"/>
      <c r="S611" s="190"/>
      <c r="T611" s="191"/>
      <c r="AT611" s="186" t="s">
        <v>190</v>
      </c>
      <c r="AU611" s="186" t="s">
        <v>84</v>
      </c>
      <c r="AV611" s="15" t="s">
        <v>82</v>
      </c>
      <c r="AW611" s="15" t="s">
        <v>35</v>
      </c>
      <c r="AX611" s="15" t="s">
        <v>74</v>
      </c>
      <c r="AY611" s="186" t="s">
        <v>181</v>
      </c>
    </row>
    <row r="612" spans="1:65" s="13" customFormat="1">
      <c r="B612" s="168"/>
      <c r="D612" s="169" t="s">
        <v>190</v>
      </c>
      <c r="E612" s="170" t="s">
        <v>3</v>
      </c>
      <c r="F612" s="171" t="s">
        <v>884</v>
      </c>
      <c r="H612" s="172">
        <v>1.86</v>
      </c>
      <c r="I612" s="173"/>
      <c r="L612" s="168"/>
      <c r="M612" s="174"/>
      <c r="N612" s="175"/>
      <c r="O612" s="175"/>
      <c r="P612" s="175"/>
      <c r="Q612" s="175"/>
      <c r="R612" s="175"/>
      <c r="S612" s="175"/>
      <c r="T612" s="176"/>
      <c r="AT612" s="170" t="s">
        <v>190</v>
      </c>
      <c r="AU612" s="170" t="s">
        <v>84</v>
      </c>
      <c r="AV612" s="13" t="s">
        <v>84</v>
      </c>
      <c r="AW612" s="13" t="s">
        <v>35</v>
      </c>
      <c r="AX612" s="13" t="s">
        <v>74</v>
      </c>
      <c r="AY612" s="170" t="s">
        <v>181</v>
      </c>
    </row>
    <row r="613" spans="1:65" s="14" customFormat="1">
      <c r="B613" s="177"/>
      <c r="D613" s="169" t="s">
        <v>190</v>
      </c>
      <c r="E613" s="178" t="s">
        <v>3</v>
      </c>
      <c r="F613" s="179" t="s">
        <v>193</v>
      </c>
      <c r="H613" s="180">
        <v>1.86</v>
      </c>
      <c r="I613" s="181"/>
      <c r="L613" s="177"/>
      <c r="M613" s="182"/>
      <c r="N613" s="183"/>
      <c r="O613" s="183"/>
      <c r="P613" s="183"/>
      <c r="Q613" s="183"/>
      <c r="R613" s="183"/>
      <c r="S613" s="183"/>
      <c r="T613" s="184"/>
      <c r="AT613" s="178" t="s">
        <v>190</v>
      </c>
      <c r="AU613" s="178" t="s">
        <v>84</v>
      </c>
      <c r="AV613" s="14" t="s">
        <v>188</v>
      </c>
      <c r="AW613" s="14" t="s">
        <v>35</v>
      </c>
      <c r="AX613" s="14" t="s">
        <v>82</v>
      </c>
      <c r="AY613" s="178" t="s">
        <v>181</v>
      </c>
    </row>
    <row r="614" spans="1:65" s="2" customFormat="1" ht="44.25" customHeight="1">
      <c r="A614" s="34"/>
      <c r="B614" s="154"/>
      <c r="C614" s="155" t="s">
        <v>893</v>
      </c>
      <c r="D614" s="155" t="s">
        <v>183</v>
      </c>
      <c r="E614" s="156" t="s">
        <v>894</v>
      </c>
      <c r="F614" s="157" t="s">
        <v>895</v>
      </c>
      <c r="G614" s="158" t="s">
        <v>216</v>
      </c>
      <c r="H614" s="159">
        <v>2.52</v>
      </c>
      <c r="I614" s="160"/>
      <c r="J614" s="161">
        <f>ROUND(I614*H614,2)</f>
        <v>0</v>
      </c>
      <c r="K614" s="157" t="s">
        <v>187</v>
      </c>
      <c r="L614" s="35"/>
      <c r="M614" s="162" t="s">
        <v>3</v>
      </c>
      <c r="N614" s="163" t="s">
        <v>45</v>
      </c>
      <c r="O614" s="55"/>
      <c r="P614" s="164">
        <f>O614*H614</f>
        <v>0</v>
      </c>
      <c r="Q614" s="164">
        <v>1.155E-2</v>
      </c>
      <c r="R614" s="164">
        <f>Q614*H614</f>
        <v>2.9106E-2</v>
      </c>
      <c r="S614" s="164">
        <v>0</v>
      </c>
      <c r="T614" s="16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66" t="s">
        <v>285</v>
      </c>
      <c r="AT614" s="166" t="s">
        <v>183</v>
      </c>
      <c r="AU614" s="166" t="s">
        <v>84</v>
      </c>
      <c r="AY614" s="19" t="s">
        <v>181</v>
      </c>
      <c r="BE614" s="167">
        <f>IF(N614="základní",J614,0)</f>
        <v>0</v>
      </c>
      <c r="BF614" s="167">
        <f>IF(N614="snížená",J614,0)</f>
        <v>0</v>
      </c>
      <c r="BG614" s="167">
        <f>IF(N614="zákl. přenesená",J614,0)</f>
        <v>0</v>
      </c>
      <c r="BH614" s="167">
        <f>IF(N614="sníž. přenesená",J614,0)</f>
        <v>0</v>
      </c>
      <c r="BI614" s="167">
        <f>IF(N614="nulová",J614,0)</f>
        <v>0</v>
      </c>
      <c r="BJ614" s="19" t="s">
        <v>82</v>
      </c>
      <c r="BK614" s="167">
        <f>ROUND(I614*H614,2)</f>
        <v>0</v>
      </c>
      <c r="BL614" s="19" t="s">
        <v>285</v>
      </c>
      <c r="BM614" s="166" t="s">
        <v>896</v>
      </c>
    </row>
    <row r="615" spans="1:65" s="15" customFormat="1">
      <c r="B615" s="185"/>
      <c r="D615" s="169" t="s">
        <v>190</v>
      </c>
      <c r="E615" s="186" t="s">
        <v>3</v>
      </c>
      <c r="F615" s="187" t="s">
        <v>897</v>
      </c>
      <c r="H615" s="186" t="s">
        <v>3</v>
      </c>
      <c r="I615" s="188"/>
      <c r="L615" s="185"/>
      <c r="M615" s="189"/>
      <c r="N615" s="190"/>
      <c r="O615" s="190"/>
      <c r="P615" s="190"/>
      <c r="Q615" s="190"/>
      <c r="R615" s="190"/>
      <c r="S615" s="190"/>
      <c r="T615" s="191"/>
      <c r="AT615" s="186" t="s">
        <v>190</v>
      </c>
      <c r="AU615" s="186" t="s">
        <v>84</v>
      </c>
      <c r="AV615" s="15" t="s">
        <v>82</v>
      </c>
      <c r="AW615" s="15" t="s">
        <v>35</v>
      </c>
      <c r="AX615" s="15" t="s">
        <v>74</v>
      </c>
      <c r="AY615" s="186" t="s">
        <v>181</v>
      </c>
    </row>
    <row r="616" spans="1:65" s="15" customFormat="1">
      <c r="B616" s="185"/>
      <c r="D616" s="169" t="s">
        <v>190</v>
      </c>
      <c r="E616" s="186" t="s">
        <v>3</v>
      </c>
      <c r="F616" s="187" t="s">
        <v>883</v>
      </c>
      <c r="H616" s="186" t="s">
        <v>3</v>
      </c>
      <c r="I616" s="188"/>
      <c r="L616" s="185"/>
      <c r="M616" s="189"/>
      <c r="N616" s="190"/>
      <c r="O616" s="190"/>
      <c r="P616" s="190"/>
      <c r="Q616" s="190"/>
      <c r="R616" s="190"/>
      <c r="S616" s="190"/>
      <c r="T616" s="191"/>
      <c r="AT616" s="186" t="s">
        <v>190</v>
      </c>
      <c r="AU616" s="186" t="s">
        <v>84</v>
      </c>
      <c r="AV616" s="15" t="s">
        <v>82</v>
      </c>
      <c r="AW616" s="15" t="s">
        <v>35</v>
      </c>
      <c r="AX616" s="15" t="s">
        <v>74</v>
      </c>
      <c r="AY616" s="186" t="s">
        <v>181</v>
      </c>
    </row>
    <row r="617" spans="1:65" s="13" customFormat="1">
      <c r="B617" s="168"/>
      <c r="D617" s="169" t="s">
        <v>190</v>
      </c>
      <c r="E617" s="170" t="s">
        <v>3</v>
      </c>
      <c r="F617" s="171" t="s">
        <v>898</v>
      </c>
      <c r="H617" s="172">
        <v>2.52</v>
      </c>
      <c r="I617" s="173"/>
      <c r="L617" s="168"/>
      <c r="M617" s="174"/>
      <c r="N617" s="175"/>
      <c r="O617" s="175"/>
      <c r="P617" s="175"/>
      <c r="Q617" s="175"/>
      <c r="R617" s="175"/>
      <c r="S617" s="175"/>
      <c r="T617" s="176"/>
      <c r="AT617" s="170" t="s">
        <v>190</v>
      </c>
      <c r="AU617" s="170" t="s">
        <v>84</v>
      </c>
      <c r="AV617" s="13" t="s">
        <v>84</v>
      </c>
      <c r="AW617" s="13" t="s">
        <v>35</v>
      </c>
      <c r="AX617" s="13" t="s">
        <v>74</v>
      </c>
      <c r="AY617" s="170" t="s">
        <v>181</v>
      </c>
    </row>
    <row r="618" spans="1:65" s="16" customFormat="1">
      <c r="B618" s="192"/>
      <c r="D618" s="169" t="s">
        <v>190</v>
      </c>
      <c r="E618" s="193" t="s">
        <v>127</v>
      </c>
      <c r="F618" s="194" t="s">
        <v>266</v>
      </c>
      <c r="H618" s="195">
        <v>2.52</v>
      </c>
      <c r="I618" s="196"/>
      <c r="L618" s="192"/>
      <c r="M618" s="197"/>
      <c r="N618" s="198"/>
      <c r="O618" s="198"/>
      <c r="P618" s="198"/>
      <c r="Q618" s="198"/>
      <c r="R618" s="198"/>
      <c r="S618" s="198"/>
      <c r="T618" s="199"/>
      <c r="AT618" s="193" t="s">
        <v>190</v>
      </c>
      <c r="AU618" s="193" t="s">
        <v>84</v>
      </c>
      <c r="AV618" s="16" t="s">
        <v>124</v>
      </c>
      <c r="AW618" s="16" t="s">
        <v>35</v>
      </c>
      <c r="AX618" s="16" t="s">
        <v>74</v>
      </c>
      <c r="AY618" s="193" t="s">
        <v>181</v>
      </c>
    </row>
    <row r="619" spans="1:65" s="14" customFormat="1">
      <c r="B619" s="177"/>
      <c r="D619" s="169" t="s">
        <v>190</v>
      </c>
      <c r="E619" s="178" t="s">
        <v>3</v>
      </c>
      <c r="F619" s="179" t="s">
        <v>193</v>
      </c>
      <c r="H619" s="180">
        <v>2.52</v>
      </c>
      <c r="I619" s="181"/>
      <c r="L619" s="177"/>
      <c r="M619" s="182"/>
      <c r="N619" s="183"/>
      <c r="O619" s="183"/>
      <c r="P619" s="183"/>
      <c r="Q619" s="183"/>
      <c r="R619" s="183"/>
      <c r="S619" s="183"/>
      <c r="T619" s="184"/>
      <c r="AT619" s="178" t="s">
        <v>190</v>
      </c>
      <c r="AU619" s="178" t="s">
        <v>84</v>
      </c>
      <c r="AV619" s="14" t="s">
        <v>188</v>
      </c>
      <c r="AW619" s="14" t="s">
        <v>35</v>
      </c>
      <c r="AX619" s="14" t="s">
        <v>82</v>
      </c>
      <c r="AY619" s="178" t="s">
        <v>181</v>
      </c>
    </row>
    <row r="620" spans="1:65" s="2" customFormat="1" ht="21.75" customHeight="1">
      <c r="A620" s="34"/>
      <c r="B620" s="154"/>
      <c r="C620" s="155" t="s">
        <v>899</v>
      </c>
      <c r="D620" s="155" t="s">
        <v>183</v>
      </c>
      <c r="E620" s="156" t="s">
        <v>900</v>
      </c>
      <c r="F620" s="157" t="s">
        <v>901</v>
      </c>
      <c r="G620" s="158" t="s">
        <v>216</v>
      </c>
      <c r="H620" s="159">
        <v>2.52</v>
      </c>
      <c r="I620" s="160"/>
      <c r="J620" s="161">
        <f>ROUND(I620*H620,2)</f>
        <v>0</v>
      </c>
      <c r="K620" s="157" t="s">
        <v>187</v>
      </c>
      <c r="L620" s="35"/>
      <c r="M620" s="162" t="s">
        <v>3</v>
      </c>
      <c r="N620" s="163" t="s">
        <v>45</v>
      </c>
      <c r="O620" s="55"/>
      <c r="P620" s="164">
        <f>O620*H620</f>
        <v>0</v>
      </c>
      <c r="Q620" s="164">
        <v>0.01</v>
      </c>
      <c r="R620" s="164">
        <f>Q620*H620</f>
        <v>2.52E-2</v>
      </c>
      <c r="S620" s="164">
        <v>0</v>
      </c>
      <c r="T620" s="16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66" t="s">
        <v>285</v>
      </c>
      <c r="AT620" s="166" t="s">
        <v>183</v>
      </c>
      <c r="AU620" s="166" t="s">
        <v>84</v>
      </c>
      <c r="AY620" s="19" t="s">
        <v>181</v>
      </c>
      <c r="BE620" s="167">
        <f>IF(N620="základní",J620,0)</f>
        <v>0</v>
      </c>
      <c r="BF620" s="167">
        <f>IF(N620="snížená",J620,0)</f>
        <v>0</v>
      </c>
      <c r="BG620" s="167">
        <f>IF(N620="zákl. přenesená",J620,0)</f>
        <v>0</v>
      </c>
      <c r="BH620" s="167">
        <f>IF(N620="sníž. přenesená",J620,0)</f>
        <v>0</v>
      </c>
      <c r="BI620" s="167">
        <f>IF(N620="nulová",J620,0)</f>
        <v>0</v>
      </c>
      <c r="BJ620" s="19" t="s">
        <v>82</v>
      </c>
      <c r="BK620" s="167">
        <f>ROUND(I620*H620,2)</f>
        <v>0</v>
      </c>
      <c r="BL620" s="19" t="s">
        <v>285</v>
      </c>
      <c r="BM620" s="166" t="s">
        <v>902</v>
      </c>
    </row>
    <row r="621" spans="1:65" s="13" customFormat="1">
      <c r="B621" s="168"/>
      <c r="D621" s="169" t="s">
        <v>190</v>
      </c>
      <c r="E621" s="170" t="s">
        <v>3</v>
      </c>
      <c r="F621" s="171" t="s">
        <v>127</v>
      </c>
      <c r="H621" s="172">
        <v>2.52</v>
      </c>
      <c r="I621" s="173"/>
      <c r="L621" s="168"/>
      <c r="M621" s="174"/>
      <c r="N621" s="175"/>
      <c r="O621" s="175"/>
      <c r="P621" s="175"/>
      <c r="Q621" s="175"/>
      <c r="R621" s="175"/>
      <c r="S621" s="175"/>
      <c r="T621" s="176"/>
      <c r="AT621" s="170" t="s">
        <v>190</v>
      </c>
      <c r="AU621" s="170" t="s">
        <v>84</v>
      </c>
      <c r="AV621" s="13" t="s">
        <v>84</v>
      </c>
      <c r="AW621" s="13" t="s">
        <v>35</v>
      </c>
      <c r="AX621" s="13" t="s">
        <v>74</v>
      </c>
      <c r="AY621" s="170" t="s">
        <v>181</v>
      </c>
    </row>
    <row r="622" spans="1:65" s="14" customFormat="1">
      <c r="B622" s="177"/>
      <c r="D622" s="169" t="s">
        <v>190</v>
      </c>
      <c r="E622" s="178" t="s">
        <v>3</v>
      </c>
      <c r="F622" s="179" t="s">
        <v>193</v>
      </c>
      <c r="H622" s="180">
        <v>2.52</v>
      </c>
      <c r="I622" s="181"/>
      <c r="L622" s="177"/>
      <c r="M622" s="182"/>
      <c r="N622" s="183"/>
      <c r="O622" s="183"/>
      <c r="P622" s="183"/>
      <c r="Q622" s="183"/>
      <c r="R622" s="183"/>
      <c r="S622" s="183"/>
      <c r="T622" s="184"/>
      <c r="AT622" s="178" t="s">
        <v>190</v>
      </c>
      <c r="AU622" s="178" t="s">
        <v>84</v>
      </c>
      <c r="AV622" s="14" t="s">
        <v>188</v>
      </c>
      <c r="AW622" s="14" t="s">
        <v>35</v>
      </c>
      <c r="AX622" s="14" t="s">
        <v>82</v>
      </c>
      <c r="AY622" s="178" t="s">
        <v>181</v>
      </c>
    </row>
    <row r="623" spans="1:65" s="2" customFormat="1" ht="21.75" customHeight="1">
      <c r="A623" s="34"/>
      <c r="B623" s="154"/>
      <c r="C623" s="155" t="s">
        <v>903</v>
      </c>
      <c r="D623" s="155" t="s">
        <v>183</v>
      </c>
      <c r="E623" s="156" t="s">
        <v>904</v>
      </c>
      <c r="F623" s="157" t="s">
        <v>905</v>
      </c>
      <c r="G623" s="158" t="s">
        <v>216</v>
      </c>
      <c r="H623" s="159">
        <v>1.2</v>
      </c>
      <c r="I623" s="160"/>
      <c r="J623" s="161">
        <f>ROUND(I623*H623,2)</f>
        <v>0</v>
      </c>
      <c r="K623" s="157" t="s">
        <v>187</v>
      </c>
      <c r="L623" s="35"/>
      <c r="M623" s="162" t="s">
        <v>3</v>
      </c>
      <c r="N623" s="163" t="s">
        <v>45</v>
      </c>
      <c r="O623" s="55"/>
      <c r="P623" s="164">
        <f>O623*H623</f>
        <v>0</v>
      </c>
      <c r="Q623" s="164">
        <v>2.4099999999999998E-3</v>
      </c>
      <c r="R623" s="164">
        <f>Q623*H623</f>
        <v>2.8919999999999996E-3</v>
      </c>
      <c r="S623" s="164">
        <v>0</v>
      </c>
      <c r="T623" s="165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66" t="s">
        <v>285</v>
      </c>
      <c r="AT623" s="166" t="s">
        <v>183</v>
      </c>
      <c r="AU623" s="166" t="s">
        <v>84</v>
      </c>
      <c r="AY623" s="19" t="s">
        <v>181</v>
      </c>
      <c r="BE623" s="167">
        <f>IF(N623="základní",J623,0)</f>
        <v>0</v>
      </c>
      <c r="BF623" s="167">
        <f>IF(N623="snížená",J623,0)</f>
        <v>0</v>
      </c>
      <c r="BG623" s="167">
        <f>IF(N623="zákl. přenesená",J623,0)</f>
        <v>0</v>
      </c>
      <c r="BH623" s="167">
        <f>IF(N623="sníž. přenesená",J623,0)</f>
        <v>0</v>
      </c>
      <c r="BI623" s="167">
        <f>IF(N623="nulová",J623,0)</f>
        <v>0</v>
      </c>
      <c r="BJ623" s="19" t="s">
        <v>82</v>
      </c>
      <c r="BK623" s="167">
        <f>ROUND(I623*H623,2)</f>
        <v>0</v>
      </c>
      <c r="BL623" s="19" t="s">
        <v>285</v>
      </c>
      <c r="BM623" s="166" t="s">
        <v>906</v>
      </c>
    </row>
    <row r="624" spans="1:65" s="15" customFormat="1">
      <c r="B624" s="185"/>
      <c r="D624" s="169" t="s">
        <v>190</v>
      </c>
      <c r="E624" s="186" t="s">
        <v>3</v>
      </c>
      <c r="F624" s="187" t="s">
        <v>907</v>
      </c>
      <c r="H624" s="186" t="s">
        <v>3</v>
      </c>
      <c r="I624" s="188"/>
      <c r="L624" s="185"/>
      <c r="M624" s="189"/>
      <c r="N624" s="190"/>
      <c r="O624" s="190"/>
      <c r="P624" s="190"/>
      <c r="Q624" s="190"/>
      <c r="R624" s="190"/>
      <c r="S624" s="190"/>
      <c r="T624" s="191"/>
      <c r="AT624" s="186" t="s">
        <v>190</v>
      </c>
      <c r="AU624" s="186" t="s">
        <v>84</v>
      </c>
      <c r="AV624" s="15" t="s">
        <v>82</v>
      </c>
      <c r="AW624" s="15" t="s">
        <v>35</v>
      </c>
      <c r="AX624" s="15" t="s">
        <v>74</v>
      </c>
      <c r="AY624" s="186" t="s">
        <v>181</v>
      </c>
    </row>
    <row r="625" spans="1:65" s="13" customFormat="1">
      <c r="B625" s="168"/>
      <c r="D625" s="169" t="s">
        <v>190</v>
      </c>
      <c r="E625" s="170" t="s">
        <v>3</v>
      </c>
      <c r="F625" s="171" t="s">
        <v>908</v>
      </c>
      <c r="H625" s="172">
        <v>1.2</v>
      </c>
      <c r="I625" s="173"/>
      <c r="L625" s="168"/>
      <c r="M625" s="174"/>
      <c r="N625" s="175"/>
      <c r="O625" s="175"/>
      <c r="P625" s="175"/>
      <c r="Q625" s="175"/>
      <c r="R625" s="175"/>
      <c r="S625" s="175"/>
      <c r="T625" s="176"/>
      <c r="AT625" s="170" t="s">
        <v>190</v>
      </c>
      <c r="AU625" s="170" t="s">
        <v>84</v>
      </c>
      <c r="AV625" s="13" t="s">
        <v>84</v>
      </c>
      <c r="AW625" s="13" t="s">
        <v>35</v>
      </c>
      <c r="AX625" s="13" t="s">
        <v>74</v>
      </c>
      <c r="AY625" s="170" t="s">
        <v>181</v>
      </c>
    </row>
    <row r="626" spans="1:65" s="14" customFormat="1">
      <c r="B626" s="177"/>
      <c r="D626" s="169" t="s">
        <v>190</v>
      </c>
      <c r="E626" s="178" t="s">
        <v>3</v>
      </c>
      <c r="F626" s="179" t="s">
        <v>193</v>
      </c>
      <c r="H626" s="180">
        <v>1.2</v>
      </c>
      <c r="I626" s="181"/>
      <c r="L626" s="177"/>
      <c r="M626" s="182"/>
      <c r="N626" s="183"/>
      <c r="O626" s="183"/>
      <c r="P626" s="183"/>
      <c r="Q626" s="183"/>
      <c r="R626" s="183"/>
      <c r="S626" s="183"/>
      <c r="T626" s="184"/>
      <c r="AT626" s="178" t="s">
        <v>190</v>
      </c>
      <c r="AU626" s="178" t="s">
        <v>84</v>
      </c>
      <c r="AV626" s="14" t="s">
        <v>188</v>
      </c>
      <c r="AW626" s="14" t="s">
        <v>35</v>
      </c>
      <c r="AX626" s="14" t="s">
        <v>82</v>
      </c>
      <c r="AY626" s="178" t="s">
        <v>181</v>
      </c>
    </row>
    <row r="627" spans="1:65" s="2" customFormat="1" ht="33" customHeight="1">
      <c r="A627" s="34"/>
      <c r="B627" s="154"/>
      <c r="C627" s="155" t="s">
        <v>909</v>
      </c>
      <c r="D627" s="155" t="s">
        <v>183</v>
      </c>
      <c r="E627" s="156" t="s">
        <v>910</v>
      </c>
      <c r="F627" s="157" t="s">
        <v>911</v>
      </c>
      <c r="G627" s="158" t="s">
        <v>469</v>
      </c>
      <c r="H627" s="210"/>
      <c r="I627" s="160"/>
      <c r="J627" s="161">
        <f>ROUND(I627*H627,2)</f>
        <v>0</v>
      </c>
      <c r="K627" s="157" t="s">
        <v>187</v>
      </c>
      <c r="L627" s="35"/>
      <c r="M627" s="162" t="s">
        <v>3</v>
      </c>
      <c r="N627" s="163" t="s">
        <v>45</v>
      </c>
      <c r="O627" s="55"/>
      <c r="P627" s="164">
        <f>O627*H627</f>
        <v>0</v>
      </c>
      <c r="Q627" s="164">
        <v>0</v>
      </c>
      <c r="R627" s="164">
        <f>Q627*H627</f>
        <v>0</v>
      </c>
      <c r="S627" s="164">
        <v>0</v>
      </c>
      <c r="T627" s="165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66" t="s">
        <v>285</v>
      </c>
      <c r="AT627" s="166" t="s">
        <v>183</v>
      </c>
      <c r="AU627" s="166" t="s">
        <v>84</v>
      </c>
      <c r="AY627" s="19" t="s">
        <v>181</v>
      </c>
      <c r="BE627" s="167">
        <f>IF(N627="základní",J627,0)</f>
        <v>0</v>
      </c>
      <c r="BF627" s="167">
        <f>IF(N627="snížená",J627,0)</f>
        <v>0</v>
      </c>
      <c r="BG627" s="167">
        <f>IF(N627="zákl. přenesená",J627,0)</f>
        <v>0</v>
      </c>
      <c r="BH627" s="167">
        <f>IF(N627="sníž. přenesená",J627,0)</f>
        <v>0</v>
      </c>
      <c r="BI627" s="167">
        <f>IF(N627="nulová",J627,0)</f>
        <v>0</v>
      </c>
      <c r="BJ627" s="19" t="s">
        <v>82</v>
      </c>
      <c r="BK627" s="167">
        <f>ROUND(I627*H627,2)</f>
        <v>0</v>
      </c>
      <c r="BL627" s="19" t="s">
        <v>285</v>
      </c>
      <c r="BM627" s="166" t="s">
        <v>912</v>
      </c>
    </row>
    <row r="628" spans="1:65" s="12" customFormat="1" ht="22.9" customHeight="1">
      <c r="B628" s="141"/>
      <c r="D628" s="142" t="s">
        <v>73</v>
      </c>
      <c r="E628" s="152" t="s">
        <v>913</v>
      </c>
      <c r="F628" s="152" t="s">
        <v>914</v>
      </c>
      <c r="I628" s="144"/>
      <c r="J628" s="153">
        <f>BK628</f>
        <v>0</v>
      </c>
      <c r="L628" s="141"/>
      <c r="M628" s="146"/>
      <c r="N628" s="147"/>
      <c r="O628" s="147"/>
      <c r="P628" s="148">
        <f>SUM(P629:P666)</f>
        <v>0</v>
      </c>
      <c r="Q628" s="147"/>
      <c r="R628" s="148">
        <f>SUM(R629:R666)</f>
        <v>0.13321550000000001</v>
      </c>
      <c r="S628" s="147"/>
      <c r="T628" s="149">
        <f>SUM(T629:T666)</f>
        <v>0</v>
      </c>
      <c r="AR628" s="142" t="s">
        <v>84</v>
      </c>
      <c r="AT628" s="150" t="s">
        <v>73</v>
      </c>
      <c r="AU628" s="150" t="s">
        <v>82</v>
      </c>
      <c r="AY628" s="142" t="s">
        <v>181</v>
      </c>
      <c r="BK628" s="151">
        <f>SUM(BK629:BK666)</f>
        <v>0</v>
      </c>
    </row>
    <row r="629" spans="1:65" s="2" customFormat="1" ht="33" customHeight="1">
      <c r="A629" s="34"/>
      <c r="B629" s="154"/>
      <c r="C629" s="155" t="s">
        <v>915</v>
      </c>
      <c r="D629" s="155" t="s">
        <v>183</v>
      </c>
      <c r="E629" s="156" t="s">
        <v>916</v>
      </c>
      <c r="F629" s="157" t="s">
        <v>917</v>
      </c>
      <c r="G629" s="158" t="s">
        <v>216</v>
      </c>
      <c r="H629" s="159">
        <v>143.417</v>
      </c>
      <c r="I629" s="160"/>
      <c r="J629" s="161">
        <f>ROUND(I629*H629,2)</f>
        <v>0</v>
      </c>
      <c r="K629" s="157" t="s">
        <v>187</v>
      </c>
      <c r="L629" s="35"/>
      <c r="M629" s="162" t="s">
        <v>3</v>
      </c>
      <c r="N629" s="163" t="s">
        <v>45</v>
      </c>
      <c r="O629" s="55"/>
      <c r="P629" s="164">
        <f>O629*H629</f>
        <v>0</v>
      </c>
      <c r="Q629" s="164">
        <v>0</v>
      </c>
      <c r="R629" s="164">
        <f>Q629*H629</f>
        <v>0</v>
      </c>
      <c r="S629" s="164">
        <v>0</v>
      </c>
      <c r="T629" s="16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66" t="s">
        <v>285</v>
      </c>
      <c r="AT629" s="166" t="s">
        <v>183</v>
      </c>
      <c r="AU629" s="166" t="s">
        <v>84</v>
      </c>
      <c r="AY629" s="19" t="s">
        <v>181</v>
      </c>
      <c r="BE629" s="167">
        <f>IF(N629="základní",J629,0)</f>
        <v>0</v>
      </c>
      <c r="BF629" s="167">
        <f>IF(N629="snížená",J629,0)</f>
        <v>0</v>
      </c>
      <c r="BG629" s="167">
        <f>IF(N629="zákl. přenesená",J629,0)</f>
        <v>0</v>
      </c>
      <c r="BH629" s="167">
        <f>IF(N629="sníž. přenesená",J629,0)</f>
        <v>0</v>
      </c>
      <c r="BI629" s="167">
        <f>IF(N629="nulová",J629,0)</f>
        <v>0</v>
      </c>
      <c r="BJ629" s="19" t="s">
        <v>82</v>
      </c>
      <c r="BK629" s="167">
        <f>ROUND(I629*H629,2)</f>
        <v>0</v>
      </c>
      <c r="BL629" s="19" t="s">
        <v>285</v>
      </c>
      <c r="BM629" s="166" t="s">
        <v>918</v>
      </c>
    </row>
    <row r="630" spans="1:65" s="15" customFormat="1">
      <c r="B630" s="185"/>
      <c r="D630" s="169" t="s">
        <v>190</v>
      </c>
      <c r="E630" s="186" t="s">
        <v>3</v>
      </c>
      <c r="F630" s="187" t="s">
        <v>919</v>
      </c>
      <c r="H630" s="186" t="s">
        <v>3</v>
      </c>
      <c r="I630" s="188"/>
      <c r="L630" s="185"/>
      <c r="M630" s="189"/>
      <c r="N630" s="190"/>
      <c r="O630" s="190"/>
      <c r="P630" s="190"/>
      <c r="Q630" s="190"/>
      <c r="R630" s="190"/>
      <c r="S630" s="190"/>
      <c r="T630" s="191"/>
      <c r="AT630" s="186" t="s">
        <v>190</v>
      </c>
      <c r="AU630" s="186" t="s">
        <v>84</v>
      </c>
      <c r="AV630" s="15" t="s">
        <v>82</v>
      </c>
      <c r="AW630" s="15" t="s">
        <v>35</v>
      </c>
      <c r="AX630" s="15" t="s">
        <v>74</v>
      </c>
      <c r="AY630" s="186" t="s">
        <v>181</v>
      </c>
    </row>
    <row r="631" spans="1:65" s="13" customFormat="1">
      <c r="B631" s="168"/>
      <c r="D631" s="169" t="s">
        <v>190</v>
      </c>
      <c r="E631" s="170" t="s">
        <v>3</v>
      </c>
      <c r="F631" s="171" t="s">
        <v>920</v>
      </c>
      <c r="H631" s="172">
        <v>143.417</v>
      </c>
      <c r="I631" s="173"/>
      <c r="L631" s="168"/>
      <c r="M631" s="174"/>
      <c r="N631" s="175"/>
      <c r="O631" s="175"/>
      <c r="P631" s="175"/>
      <c r="Q631" s="175"/>
      <c r="R631" s="175"/>
      <c r="S631" s="175"/>
      <c r="T631" s="176"/>
      <c r="AT631" s="170" t="s">
        <v>190</v>
      </c>
      <c r="AU631" s="170" t="s">
        <v>84</v>
      </c>
      <c r="AV631" s="13" t="s">
        <v>84</v>
      </c>
      <c r="AW631" s="13" t="s">
        <v>35</v>
      </c>
      <c r="AX631" s="13" t="s">
        <v>74</v>
      </c>
      <c r="AY631" s="170" t="s">
        <v>181</v>
      </c>
    </row>
    <row r="632" spans="1:65" s="14" customFormat="1">
      <c r="B632" s="177"/>
      <c r="D632" s="169" t="s">
        <v>190</v>
      </c>
      <c r="E632" s="178" t="s">
        <v>3</v>
      </c>
      <c r="F632" s="179" t="s">
        <v>193</v>
      </c>
      <c r="H632" s="180">
        <v>143.417</v>
      </c>
      <c r="I632" s="181"/>
      <c r="L632" s="177"/>
      <c r="M632" s="182"/>
      <c r="N632" s="183"/>
      <c r="O632" s="183"/>
      <c r="P632" s="183"/>
      <c r="Q632" s="183"/>
      <c r="R632" s="183"/>
      <c r="S632" s="183"/>
      <c r="T632" s="184"/>
      <c r="AT632" s="178" t="s">
        <v>190</v>
      </c>
      <c r="AU632" s="178" t="s">
        <v>84</v>
      </c>
      <c r="AV632" s="14" t="s">
        <v>188</v>
      </c>
      <c r="AW632" s="14" t="s">
        <v>35</v>
      </c>
      <c r="AX632" s="14" t="s">
        <v>82</v>
      </c>
      <c r="AY632" s="178" t="s">
        <v>181</v>
      </c>
    </row>
    <row r="633" spans="1:65" s="2" customFormat="1" ht="16.5" customHeight="1">
      <c r="A633" s="34"/>
      <c r="B633" s="154"/>
      <c r="C633" s="200" t="s">
        <v>921</v>
      </c>
      <c r="D633" s="200" t="s">
        <v>297</v>
      </c>
      <c r="E633" s="201" t="s">
        <v>922</v>
      </c>
      <c r="F633" s="202" t="s">
        <v>923</v>
      </c>
      <c r="G633" s="203" t="s">
        <v>216</v>
      </c>
      <c r="H633" s="204">
        <v>157.75800000000001</v>
      </c>
      <c r="I633" s="205"/>
      <c r="J633" s="206">
        <f>ROUND(I633*H633,2)</f>
        <v>0</v>
      </c>
      <c r="K633" s="202" t="s">
        <v>187</v>
      </c>
      <c r="L633" s="207"/>
      <c r="M633" s="208" t="s">
        <v>3</v>
      </c>
      <c r="N633" s="209" t="s">
        <v>45</v>
      </c>
      <c r="O633" s="55"/>
      <c r="P633" s="164">
        <f>O633*H633</f>
        <v>0</v>
      </c>
      <c r="Q633" s="164">
        <v>0</v>
      </c>
      <c r="R633" s="164">
        <f>Q633*H633</f>
        <v>0</v>
      </c>
      <c r="S633" s="164">
        <v>0</v>
      </c>
      <c r="T633" s="165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66" t="s">
        <v>389</v>
      </c>
      <c r="AT633" s="166" t="s">
        <v>297</v>
      </c>
      <c r="AU633" s="166" t="s">
        <v>84</v>
      </c>
      <c r="AY633" s="19" t="s">
        <v>181</v>
      </c>
      <c r="BE633" s="167">
        <f>IF(N633="základní",J633,0)</f>
        <v>0</v>
      </c>
      <c r="BF633" s="167">
        <f>IF(N633="snížená",J633,0)</f>
        <v>0</v>
      </c>
      <c r="BG633" s="167">
        <f>IF(N633="zákl. přenesená",J633,0)</f>
        <v>0</v>
      </c>
      <c r="BH633" s="167">
        <f>IF(N633="sníž. přenesená",J633,0)</f>
        <v>0</v>
      </c>
      <c r="BI633" s="167">
        <f>IF(N633="nulová",J633,0)</f>
        <v>0</v>
      </c>
      <c r="BJ633" s="19" t="s">
        <v>82</v>
      </c>
      <c r="BK633" s="167">
        <f>ROUND(I633*H633,2)</f>
        <v>0</v>
      </c>
      <c r="BL633" s="19" t="s">
        <v>285</v>
      </c>
      <c r="BM633" s="166" t="s">
        <v>924</v>
      </c>
    </row>
    <row r="634" spans="1:65" s="13" customFormat="1">
      <c r="B634" s="168"/>
      <c r="D634" s="169" t="s">
        <v>190</v>
      </c>
      <c r="E634" s="170" t="s">
        <v>3</v>
      </c>
      <c r="F634" s="171" t="s">
        <v>925</v>
      </c>
      <c r="H634" s="172">
        <v>157.75800000000001</v>
      </c>
      <c r="I634" s="173"/>
      <c r="L634" s="168"/>
      <c r="M634" s="174"/>
      <c r="N634" s="175"/>
      <c r="O634" s="175"/>
      <c r="P634" s="175"/>
      <c r="Q634" s="175"/>
      <c r="R634" s="175"/>
      <c r="S634" s="175"/>
      <c r="T634" s="176"/>
      <c r="AT634" s="170" t="s">
        <v>190</v>
      </c>
      <c r="AU634" s="170" t="s">
        <v>84</v>
      </c>
      <c r="AV634" s="13" t="s">
        <v>84</v>
      </c>
      <c r="AW634" s="13" t="s">
        <v>35</v>
      </c>
      <c r="AX634" s="13" t="s">
        <v>74</v>
      </c>
      <c r="AY634" s="170" t="s">
        <v>181</v>
      </c>
    </row>
    <row r="635" spans="1:65" s="14" customFormat="1">
      <c r="B635" s="177"/>
      <c r="D635" s="169" t="s">
        <v>190</v>
      </c>
      <c r="E635" s="178" t="s">
        <v>3</v>
      </c>
      <c r="F635" s="179" t="s">
        <v>193</v>
      </c>
      <c r="H635" s="180">
        <v>157.75800000000001</v>
      </c>
      <c r="I635" s="181"/>
      <c r="L635" s="177"/>
      <c r="M635" s="182"/>
      <c r="N635" s="183"/>
      <c r="O635" s="183"/>
      <c r="P635" s="183"/>
      <c r="Q635" s="183"/>
      <c r="R635" s="183"/>
      <c r="S635" s="183"/>
      <c r="T635" s="184"/>
      <c r="AT635" s="178" t="s">
        <v>190</v>
      </c>
      <c r="AU635" s="178" t="s">
        <v>84</v>
      </c>
      <c r="AV635" s="14" t="s">
        <v>188</v>
      </c>
      <c r="AW635" s="14" t="s">
        <v>35</v>
      </c>
      <c r="AX635" s="14" t="s">
        <v>82</v>
      </c>
      <c r="AY635" s="178" t="s">
        <v>181</v>
      </c>
    </row>
    <row r="636" spans="1:65" s="2" customFormat="1" ht="16.5" customHeight="1">
      <c r="A636" s="34"/>
      <c r="B636" s="154"/>
      <c r="C636" s="200" t="s">
        <v>926</v>
      </c>
      <c r="D636" s="200" t="s">
        <v>297</v>
      </c>
      <c r="E636" s="201" t="s">
        <v>927</v>
      </c>
      <c r="F636" s="202" t="s">
        <v>928</v>
      </c>
      <c r="G636" s="203" t="s">
        <v>234</v>
      </c>
      <c r="H636" s="204">
        <v>78.879000000000005</v>
      </c>
      <c r="I636" s="205"/>
      <c r="J636" s="206">
        <f>ROUND(I636*H636,2)</f>
        <v>0</v>
      </c>
      <c r="K636" s="202" t="s">
        <v>187</v>
      </c>
      <c r="L636" s="207"/>
      <c r="M636" s="208" t="s">
        <v>3</v>
      </c>
      <c r="N636" s="209" t="s">
        <v>45</v>
      </c>
      <c r="O636" s="55"/>
      <c r="P636" s="164">
        <f>O636*H636</f>
        <v>0</v>
      </c>
      <c r="Q636" s="164">
        <v>0</v>
      </c>
      <c r="R636" s="164">
        <f>Q636*H636</f>
        <v>0</v>
      </c>
      <c r="S636" s="164">
        <v>0</v>
      </c>
      <c r="T636" s="165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66" t="s">
        <v>389</v>
      </c>
      <c r="AT636" s="166" t="s">
        <v>297</v>
      </c>
      <c r="AU636" s="166" t="s">
        <v>84</v>
      </c>
      <c r="AY636" s="19" t="s">
        <v>181</v>
      </c>
      <c r="BE636" s="167">
        <f>IF(N636="základní",J636,0)</f>
        <v>0</v>
      </c>
      <c r="BF636" s="167">
        <f>IF(N636="snížená",J636,0)</f>
        <v>0</v>
      </c>
      <c r="BG636" s="167">
        <f>IF(N636="zákl. přenesená",J636,0)</f>
        <v>0</v>
      </c>
      <c r="BH636" s="167">
        <f>IF(N636="sníž. přenesená",J636,0)</f>
        <v>0</v>
      </c>
      <c r="BI636" s="167">
        <f>IF(N636="nulová",J636,0)</f>
        <v>0</v>
      </c>
      <c r="BJ636" s="19" t="s">
        <v>82</v>
      </c>
      <c r="BK636" s="167">
        <f>ROUND(I636*H636,2)</f>
        <v>0</v>
      </c>
      <c r="BL636" s="19" t="s">
        <v>285</v>
      </c>
      <c r="BM636" s="166" t="s">
        <v>929</v>
      </c>
    </row>
    <row r="637" spans="1:65" s="15" customFormat="1">
      <c r="B637" s="185"/>
      <c r="D637" s="169" t="s">
        <v>190</v>
      </c>
      <c r="E637" s="186" t="s">
        <v>3</v>
      </c>
      <c r="F637" s="187" t="s">
        <v>930</v>
      </c>
      <c r="H637" s="186" t="s">
        <v>3</v>
      </c>
      <c r="I637" s="188"/>
      <c r="L637" s="185"/>
      <c r="M637" s="189"/>
      <c r="N637" s="190"/>
      <c r="O637" s="190"/>
      <c r="P637" s="190"/>
      <c r="Q637" s="190"/>
      <c r="R637" s="190"/>
      <c r="S637" s="190"/>
      <c r="T637" s="191"/>
      <c r="AT637" s="186" t="s">
        <v>190</v>
      </c>
      <c r="AU637" s="186" t="s">
        <v>84</v>
      </c>
      <c r="AV637" s="15" t="s">
        <v>82</v>
      </c>
      <c r="AW637" s="15" t="s">
        <v>35</v>
      </c>
      <c r="AX637" s="15" t="s">
        <v>74</v>
      </c>
      <c r="AY637" s="186" t="s">
        <v>181</v>
      </c>
    </row>
    <row r="638" spans="1:65" s="13" customFormat="1">
      <c r="B638" s="168"/>
      <c r="D638" s="169" t="s">
        <v>190</v>
      </c>
      <c r="E638" s="170" t="s">
        <v>3</v>
      </c>
      <c r="F638" s="171" t="s">
        <v>931</v>
      </c>
      <c r="H638" s="172">
        <v>78.879000000000005</v>
      </c>
      <c r="I638" s="173"/>
      <c r="L638" s="168"/>
      <c r="M638" s="174"/>
      <c r="N638" s="175"/>
      <c r="O638" s="175"/>
      <c r="P638" s="175"/>
      <c r="Q638" s="175"/>
      <c r="R638" s="175"/>
      <c r="S638" s="175"/>
      <c r="T638" s="176"/>
      <c r="AT638" s="170" t="s">
        <v>190</v>
      </c>
      <c r="AU638" s="170" t="s">
        <v>84</v>
      </c>
      <c r="AV638" s="13" t="s">
        <v>84</v>
      </c>
      <c r="AW638" s="13" t="s">
        <v>35</v>
      </c>
      <c r="AX638" s="13" t="s">
        <v>74</v>
      </c>
      <c r="AY638" s="170" t="s">
        <v>181</v>
      </c>
    </row>
    <row r="639" spans="1:65" s="14" customFormat="1">
      <c r="B639" s="177"/>
      <c r="D639" s="169" t="s">
        <v>190</v>
      </c>
      <c r="E639" s="178" t="s">
        <v>3</v>
      </c>
      <c r="F639" s="179" t="s">
        <v>193</v>
      </c>
      <c r="H639" s="180">
        <v>78.879000000000005</v>
      </c>
      <c r="I639" s="181"/>
      <c r="L639" s="177"/>
      <c r="M639" s="182"/>
      <c r="N639" s="183"/>
      <c r="O639" s="183"/>
      <c r="P639" s="183"/>
      <c r="Q639" s="183"/>
      <c r="R639" s="183"/>
      <c r="S639" s="183"/>
      <c r="T639" s="184"/>
      <c r="AT639" s="178" t="s">
        <v>190</v>
      </c>
      <c r="AU639" s="178" t="s">
        <v>84</v>
      </c>
      <c r="AV639" s="14" t="s">
        <v>188</v>
      </c>
      <c r="AW639" s="14" t="s">
        <v>35</v>
      </c>
      <c r="AX639" s="14" t="s">
        <v>82</v>
      </c>
      <c r="AY639" s="178" t="s">
        <v>181</v>
      </c>
    </row>
    <row r="640" spans="1:65" s="2" customFormat="1" ht="21.75" customHeight="1">
      <c r="A640" s="34"/>
      <c r="B640" s="154"/>
      <c r="C640" s="155" t="s">
        <v>932</v>
      </c>
      <c r="D640" s="155" t="s">
        <v>183</v>
      </c>
      <c r="E640" s="156" t="s">
        <v>933</v>
      </c>
      <c r="F640" s="157" t="s">
        <v>934</v>
      </c>
      <c r="G640" s="158" t="s">
        <v>216</v>
      </c>
      <c r="H640" s="159">
        <v>237.673</v>
      </c>
      <c r="I640" s="160"/>
      <c r="J640" s="161">
        <f>ROUND(I640*H640,2)</f>
        <v>0</v>
      </c>
      <c r="K640" s="157" t="s">
        <v>187</v>
      </c>
      <c r="L640" s="35"/>
      <c r="M640" s="162" t="s">
        <v>3</v>
      </c>
      <c r="N640" s="163" t="s">
        <v>45</v>
      </c>
      <c r="O640" s="55"/>
      <c r="P640" s="164">
        <f>O640*H640</f>
        <v>0</v>
      </c>
      <c r="Q640" s="164">
        <v>2.0000000000000001E-4</v>
      </c>
      <c r="R640" s="164">
        <f>Q640*H640</f>
        <v>4.7534600000000003E-2</v>
      </c>
      <c r="S640" s="164">
        <v>0</v>
      </c>
      <c r="T640" s="165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66" t="s">
        <v>285</v>
      </c>
      <c r="AT640" s="166" t="s">
        <v>183</v>
      </c>
      <c r="AU640" s="166" t="s">
        <v>84</v>
      </c>
      <c r="AY640" s="19" t="s">
        <v>181</v>
      </c>
      <c r="BE640" s="167">
        <f>IF(N640="základní",J640,0)</f>
        <v>0</v>
      </c>
      <c r="BF640" s="167">
        <f>IF(N640="snížená",J640,0)</f>
        <v>0</v>
      </c>
      <c r="BG640" s="167">
        <f>IF(N640="zákl. přenesená",J640,0)</f>
        <v>0</v>
      </c>
      <c r="BH640" s="167">
        <f>IF(N640="sníž. přenesená",J640,0)</f>
        <v>0</v>
      </c>
      <c r="BI640" s="167">
        <f>IF(N640="nulová",J640,0)</f>
        <v>0</v>
      </c>
      <c r="BJ640" s="19" t="s">
        <v>82</v>
      </c>
      <c r="BK640" s="167">
        <f>ROUND(I640*H640,2)</f>
        <v>0</v>
      </c>
      <c r="BL640" s="19" t="s">
        <v>285</v>
      </c>
      <c r="BM640" s="166" t="s">
        <v>935</v>
      </c>
    </row>
    <row r="641" spans="1:65" s="13" customFormat="1">
      <c r="B641" s="168"/>
      <c r="D641" s="169" t="s">
        <v>190</v>
      </c>
      <c r="E641" s="170" t="s">
        <v>3</v>
      </c>
      <c r="F641" s="171" t="s">
        <v>131</v>
      </c>
      <c r="H641" s="172">
        <v>286.83300000000003</v>
      </c>
      <c r="I641" s="173"/>
      <c r="L641" s="168"/>
      <c r="M641" s="174"/>
      <c r="N641" s="175"/>
      <c r="O641" s="175"/>
      <c r="P641" s="175"/>
      <c r="Q641" s="175"/>
      <c r="R641" s="175"/>
      <c r="S641" s="175"/>
      <c r="T641" s="176"/>
      <c r="AT641" s="170" t="s">
        <v>190</v>
      </c>
      <c r="AU641" s="170" t="s">
        <v>84</v>
      </c>
      <c r="AV641" s="13" t="s">
        <v>84</v>
      </c>
      <c r="AW641" s="13" t="s">
        <v>35</v>
      </c>
      <c r="AX641" s="13" t="s">
        <v>74</v>
      </c>
      <c r="AY641" s="170" t="s">
        <v>181</v>
      </c>
    </row>
    <row r="642" spans="1:65" s="15" customFormat="1">
      <c r="B642" s="185"/>
      <c r="D642" s="169" t="s">
        <v>190</v>
      </c>
      <c r="E642" s="186" t="s">
        <v>3</v>
      </c>
      <c r="F642" s="187" t="s">
        <v>936</v>
      </c>
      <c r="H642" s="186" t="s">
        <v>3</v>
      </c>
      <c r="I642" s="188"/>
      <c r="L642" s="185"/>
      <c r="M642" s="189"/>
      <c r="N642" s="190"/>
      <c r="O642" s="190"/>
      <c r="P642" s="190"/>
      <c r="Q642" s="190"/>
      <c r="R642" s="190"/>
      <c r="S642" s="190"/>
      <c r="T642" s="191"/>
      <c r="AT642" s="186" t="s">
        <v>190</v>
      </c>
      <c r="AU642" s="186" t="s">
        <v>84</v>
      </c>
      <c r="AV642" s="15" t="s">
        <v>82</v>
      </c>
      <c r="AW642" s="15" t="s">
        <v>35</v>
      </c>
      <c r="AX642" s="15" t="s">
        <v>74</v>
      </c>
      <c r="AY642" s="186" t="s">
        <v>181</v>
      </c>
    </row>
    <row r="643" spans="1:65" s="13" customFormat="1">
      <c r="B643" s="168"/>
      <c r="D643" s="169" t="s">
        <v>190</v>
      </c>
      <c r="E643" s="170" t="s">
        <v>3</v>
      </c>
      <c r="F643" s="171" t="s">
        <v>937</v>
      </c>
      <c r="H643" s="172">
        <v>-36.9</v>
      </c>
      <c r="I643" s="173"/>
      <c r="L643" s="168"/>
      <c r="M643" s="174"/>
      <c r="N643" s="175"/>
      <c r="O643" s="175"/>
      <c r="P643" s="175"/>
      <c r="Q643" s="175"/>
      <c r="R643" s="175"/>
      <c r="S643" s="175"/>
      <c r="T643" s="176"/>
      <c r="AT643" s="170" t="s">
        <v>190</v>
      </c>
      <c r="AU643" s="170" t="s">
        <v>84</v>
      </c>
      <c r="AV643" s="13" t="s">
        <v>84</v>
      </c>
      <c r="AW643" s="13" t="s">
        <v>35</v>
      </c>
      <c r="AX643" s="13" t="s">
        <v>74</v>
      </c>
      <c r="AY643" s="170" t="s">
        <v>181</v>
      </c>
    </row>
    <row r="644" spans="1:65" s="13" customFormat="1">
      <c r="B644" s="168"/>
      <c r="D644" s="169" t="s">
        <v>190</v>
      </c>
      <c r="E644" s="170" t="s">
        <v>3</v>
      </c>
      <c r="F644" s="171" t="s">
        <v>938</v>
      </c>
      <c r="H644" s="172">
        <v>-12.26</v>
      </c>
      <c r="I644" s="173"/>
      <c r="L644" s="168"/>
      <c r="M644" s="174"/>
      <c r="N644" s="175"/>
      <c r="O644" s="175"/>
      <c r="P644" s="175"/>
      <c r="Q644" s="175"/>
      <c r="R644" s="175"/>
      <c r="S644" s="175"/>
      <c r="T644" s="176"/>
      <c r="AT644" s="170" t="s">
        <v>190</v>
      </c>
      <c r="AU644" s="170" t="s">
        <v>84</v>
      </c>
      <c r="AV644" s="13" t="s">
        <v>84</v>
      </c>
      <c r="AW644" s="13" t="s">
        <v>35</v>
      </c>
      <c r="AX644" s="13" t="s">
        <v>74</v>
      </c>
      <c r="AY644" s="170" t="s">
        <v>181</v>
      </c>
    </row>
    <row r="645" spans="1:65" s="14" customFormat="1">
      <c r="B645" s="177"/>
      <c r="D645" s="169" t="s">
        <v>190</v>
      </c>
      <c r="E645" s="178" t="s">
        <v>3</v>
      </c>
      <c r="F645" s="179" t="s">
        <v>193</v>
      </c>
      <c r="H645" s="180">
        <v>237.673</v>
      </c>
      <c r="I645" s="181"/>
      <c r="L645" s="177"/>
      <c r="M645" s="182"/>
      <c r="N645" s="183"/>
      <c r="O645" s="183"/>
      <c r="P645" s="183"/>
      <c r="Q645" s="183"/>
      <c r="R645" s="183"/>
      <c r="S645" s="183"/>
      <c r="T645" s="184"/>
      <c r="AT645" s="178" t="s">
        <v>190</v>
      </c>
      <c r="AU645" s="178" t="s">
        <v>84</v>
      </c>
      <c r="AV645" s="14" t="s">
        <v>188</v>
      </c>
      <c r="AW645" s="14" t="s">
        <v>35</v>
      </c>
      <c r="AX645" s="14" t="s">
        <v>82</v>
      </c>
      <c r="AY645" s="178" t="s">
        <v>181</v>
      </c>
    </row>
    <row r="646" spans="1:65" s="2" customFormat="1" ht="33" customHeight="1">
      <c r="A646" s="34"/>
      <c r="B646" s="154"/>
      <c r="C646" s="155" t="s">
        <v>939</v>
      </c>
      <c r="D646" s="155" t="s">
        <v>183</v>
      </c>
      <c r="E646" s="156" t="s">
        <v>940</v>
      </c>
      <c r="F646" s="157" t="s">
        <v>941</v>
      </c>
      <c r="G646" s="158" t="s">
        <v>216</v>
      </c>
      <c r="H646" s="159">
        <v>286.83300000000003</v>
      </c>
      <c r="I646" s="160"/>
      <c r="J646" s="161">
        <f>ROUND(I646*H646,2)</f>
        <v>0</v>
      </c>
      <c r="K646" s="157" t="s">
        <v>187</v>
      </c>
      <c r="L646" s="35"/>
      <c r="M646" s="162" t="s">
        <v>3</v>
      </c>
      <c r="N646" s="163" t="s">
        <v>45</v>
      </c>
      <c r="O646" s="55"/>
      <c r="P646" s="164">
        <f>O646*H646</f>
        <v>0</v>
      </c>
      <c r="Q646" s="164">
        <v>2.9E-4</v>
      </c>
      <c r="R646" s="164">
        <f>Q646*H646</f>
        <v>8.318157000000001E-2</v>
      </c>
      <c r="S646" s="164">
        <v>0</v>
      </c>
      <c r="T646" s="16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66" t="s">
        <v>285</v>
      </c>
      <c r="AT646" s="166" t="s">
        <v>183</v>
      </c>
      <c r="AU646" s="166" t="s">
        <v>84</v>
      </c>
      <c r="AY646" s="19" t="s">
        <v>181</v>
      </c>
      <c r="BE646" s="167">
        <f>IF(N646="základní",J646,0)</f>
        <v>0</v>
      </c>
      <c r="BF646" s="167">
        <f>IF(N646="snížená",J646,0)</f>
        <v>0</v>
      </c>
      <c r="BG646" s="167">
        <f>IF(N646="zákl. přenesená",J646,0)</f>
        <v>0</v>
      </c>
      <c r="BH646" s="167">
        <f>IF(N646="sníž. přenesená",J646,0)</f>
        <v>0</v>
      </c>
      <c r="BI646" s="167">
        <f>IF(N646="nulová",J646,0)</f>
        <v>0</v>
      </c>
      <c r="BJ646" s="19" t="s">
        <v>82</v>
      </c>
      <c r="BK646" s="167">
        <f>ROUND(I646*H646,2)</f>
        <v>0</v>
      </c>
      <c r="BL646" s="19" t="s">
        <v>285</v>
      </c>
      <c r="BM646" s="166" t="s">
        <v>942</v>
      </c>
    </row>
    <row r="647" spans="1:65" s="15" customFormat="1">
      <c r="B647" s="185"/>
      <c r="D647" s="169" t="s">
        <v>190</v>
      </c>
      <c r="E647" s="186" t="s">
        <v>3</v>
      </c>
      <c r="F647" s="187" t="s">
        <v>943</v>
      </c>
      <c r="H647" s="186" t="s">
        <v>3</v>
      </c>
      <c r="I647" s="188"/>
      <c r="L647" s="185"/>
      <c r="M647" s="189"/>
      <c r="N647" s="190"/>
      <c r="O647" s="190"/>
      <c r="P647" s="190"/>
      <c r="Q647" s="190"/>
      <c r="R647" s="190"/>
      <c r="S647" s="190"/>
      <c r="T647" s="191"/>
      <c r="AT647" s="186" t="s">
        <v>190</v>
      </c>
      <c r="AU647" s="186" t="s">
        <v>84</v>
      </c>
      <c r="AV647" s="15" t="s">
        <v>82</v>
      </c>
      <c r="AW647" s="15" t="s">
        <v>35</v>
      </c>
      <c r="AX647" s="15" t="s">
        <v>74</v>
      </c>
      <c r="AY647" s="186" t="s">
        <v>181</v>
      </c>
    </row>
    <row r="648" spans="1:65" s="13" customFormat="1">
      <c r="B648" s="168"/>
      <c r="D648" s="169" t="s">
        <v>190</v>
      </c>
      <c r="E648" s="170" t="s">
        <v>3</v>
      </c>
      <c r="F648" s="171" t="s">
        <v>125</v>
      </c>
      <c r="H648" s="172">
        <v>36.9</v>
      </c>
      <c r="I648" s="173"/>
      <c r="L648" s="168"/>
      <c r="M648" s="174"/>
      <c r="N648" s="175"/>
      <c r="O648" s="175"/>
      <c r="P648" s="175"/>
      <c r="Q648" s="175"/>
      <c r="R648" s="175"/>
      <c r="S648" s="175"/>
      <c r="T648" s="176"/>
      <c r="AT648" s="170" t="s">
        <v>190</v>
      </c>
      <c r="AU648" s="170" t="s">
        <v>84</v>
      </c>
      <c r="AV648" s="13" t="s">
        <v>84</v>
      </c>
      <c r="AW648" s="13" t="s">
        <v>35</v>
      </c>
      <c r="AX648" s="13" t="s">
        <v>74</v>
      </c>
      <c r="AY648" s="170" t="s">
        <v>181</v>
      </c>
    </row>
    <row r="649" spans="1:65" s="16" customFormat="1">
      <c r="B649" s="192"/>
      <c r="D649" s="169" t="s">
        <v>190</v>
      </c>
      <c r="E649" s="193" t="s">
        <v>139</v>
      </c>
      <c r="F649" s="194" t="s">
        <v>266</v>
      </c>
      <c r="H649" s="195">
        <v>36.9</v>
      </c>
      <c r="I649" s="196"/>
      <c r="L649" s="192"/>
      <c r="M649" s="197"/>
      <c r="N649" s="198"/>
      <c r="O649" s="198"/>
      <c r="P649" s="198"/>
      <c r="Q649" s="198"/>
      <c r="R649" s="198"/>
      <c r="S649" s="198"/>
      <c r="T649" s="199"/>
      <c r="AT649" s="193" t="s">
        <v>190</v>
      </c>
      <c r="AU649" s="193" t="s">
        <v>84</v>
      </c>
      <c r="AV649" s="16" t="s">
        <v>124</v>
      </c>
      <c r="AW649" s="16" t="s">
        <v>35</v>
      </c>
      <c r="AX649" s="16" t="s">
        <v>74</v>
      </c>
      <c r="AY649" s="193" t="s">
        <v>181</v>
      </c>
    </row>
    <row r="650" spans="1:65" s="15" customFormat="1">
      <c r="B650" s="185"/>
      <c r="D650" s="169" t="s">
        <v>190</v>
      </c>
      <c r="E650" s="186" t="s">
        <v>3</v>
      </c>
      <c r="F650" s="187" t="s">
        <v>944</v>
      </c>
      <c r="H650" s="186" t="s">
        <v>3</v>
      </c>
      <c r="I650" s="188"/>
      <c r="L650" s="185"/>
      <c r="M650" s="189"/>
      <c r="N650" s="190"/>
      <c r="O650" s="190"/>
      <c r="P650" s="190"/>
      <c r="Q650" s="190"/>
      <c r="R650" s="190"/>
      <c r="S650" s="190"/>
      <c r="T650" s="191"/>
      <c r="AT650" s="186" t="s">
        <v>190</v>
      </c>
      <c r="AU650" s="186" t="s">
        <v>84</v>
      </c>
      <c r="AV650" s="15" t="s">
        <v>82</v>
      </c>
      <c r="AW650" s="15" t="s">
        <v>35</v>
      </c>
      <c r="AX650" s="15" t="s">
        <v>74</v>
      </c>
      <c r="AY650" s="186" t="s">
        <v>181</v>
      </c>
    </row>
    <row r="651" spans="1:65" s="13" customFormat="1">
      <c r="B651" s="168"/>
      <c r="D651" s="169" t="s">
        <v>190</v>
      </c>
      <c r="E651" s="170" t="s">
        <v>3</v>
      </c>
      <c r="F651" s="171" t="s">
        <v>129</v>
      </c>
      <c r="H651" s="172">
        <v>180.86799999999999</v>
      </c>
      <c r="I651" s="173"/>
      <c r="L651" s="168"/>
      <c r="M651" s="174"/>
      <c r="N651" s="175"/>
      <c r="O651" s="175"/>
      <c r="P651" s="175"/>
      <c r="Q651" s="175"/>
      <c r="R651" s="175"/>
      <c r="S651" s="175"/>
      <c r="T651" s="176"/>
      <c r="AT651" s="170" t="s">
        <v>190</v>
      </c>
      <c r="AU651" s="170" t="s">
        <v>84</v>
      </c>
      <c r="AV651" s="13" t="s">
        <v>84</v>
      </c>
      <c r="AW651" s="13" t="s">
        <v>35</v>
      </c>
      <c r="AX651" s="13" t="s">
        <v>74</v>
      </c>
      <c r="AY651" s="170" t="s">
        <v>181</v>
      </c>
    </row>
    <row r="652" spans="1:65" s="13" customFormat="1">
      <c r="B652" s="168"/>
      <c r="D652" s="169" t="s">
        <v>190</v>
      </c>
      <c r="E652" s="170" t="s">
        <v>3</v>
      </c>
      <c r="F652" s="171" t="s">
        <v>133</v>
      </c>
      <c r="H652" s="172">
        <v>68.076999999999998</v>
      </c>
      <c r="I652" s="173"/>
      <c r="L652" s="168"/>
      <c r="M652" s="174"/>
      <c r="N652" s="175"/>
      <c r="O652" s="175"/>
      <c r="P652" s="175"/>
      <c r="Q652" s="175"/>
      <c r="R652" s="175"/>
      <c r="S652" s="175"/>
      <c r="T652" s="176"/>
      <c r="AT652" s="170" t="s">
        <v>190</v>
      </c>
      <c r="AU652" s="170" t="s">
        <v>84</v>
      </c>
      <c r="AV652" s="13" t="s">
        <v>84</v>
      </c>
      <c r="AW652" s="13" t="s">
        <v>35</v>
      </c>
      <c r="AX652" s="13" t="s">
        <v>74</v>
      </c>
      <c r="AY652" s="170" t="s">
        <v>181</v>
      </c>
    </row>
    <row r="653" spans="1:65" s="13" customFormat="1">
      <c r="B653" s="168"/>
      <c r="D653" s="169" t="s">
        <v>190</v>
      </c>
      <c r="E653" s="170" t="s">
        <v>3</v>
      </c>
      <c r="F653" s="171" t="s">
        <v>137</v>
      </c>
      <c r="H653" s="172">
        <v>12.26</v>
      </c>
      <c r="I653" s="173"/>
      <c r="L653" s="168"/>
      <c r="M653" s="174"/>
      <c r="N653" s="175"/>
      <c r="O653" s="175"/>
      <c r="P653" s="175"/>
      <c r="Q653" s="175"/>
      <c r="R653" s="175"/>
      <c r="S653" s="175"/>
      <c r="T653" s="176"/>
      <c r="AT653" s="170" t="s">
        <v>190</v>
      </c>
      <c r="AU653" s="170" t="s">
        <v>84</v>
      </c>
      <c r="AV653" s="13" t="s">
        <v>84</v>
      </c>
      <c r="AW653" s="13" t="s">
        <v>35</v>
      </c>
      <c r="AX653" s="13" t="s">
        <v>74</v>
      </c>
      <c r="AY653" s="170" t="s">
        <v>181</v>
      </c>
    </row>
    <row r="654" spans="1:65" s="15" customFormat="1">
      <c r="B654" s="185"/>
      <c r="D654" s="169" t="s">
        <v>190</v>
      </c>
      <c r="E654" s="186" t="s">
        <v>3</v>
      </c>
      <c r="F654" s="187" t="s">
        <v>945</v>
      </c>
      <c r="H654" s="186" t="s">
        <v>3</v>
      </c>
      <c r="I654" s="188"/>
      <c r="L654" s="185"/>
      <c r="M654" s="189"/>
      <c r="N654" s="190"/>
      <c r="O654" s="190"/>
      <c r="P654" s="190"/>
      <c r="Q654" s="190"/>
      <c r="R654" s="190"/>
      <c r="S654" s="190"/>
      <c r="T654" s="191"/>
      <c r="AT654" s="186" t="s">
        <v>190</v>
      </c>
      <c r="AU654" s="186" t="s">
        <v>84</v>
      </c>
      <c r="AV654" s="15" t="s">
        <v>82</v>
      </c>
      <c r="AW654" s="15" t="s">
        <v>35</v>
      </c>
      <c r="AX654" s="15" t="s">
        <v>74</v>
      </c>
      <c r="AY654" s="186" t="s">
        <v>181</v>
      </c>
    </row>
    <row r="655" spans="1:65" s="13" customFormat="1">
      <c r="B655" s="168"/>
      <c r="D655" s="169" t="s">
        <v>190</v>
      </c>
      <c r="E655" s="170" t="s">
        <v>3</v>
      </c>
      <c r="F655" s="171" t="s">
        <v>946</v>
      </c>
      <c r="H655" s="172">
        <v>28</v>
      </c>
      <c r="I655" s="173"/>
      <c r="L655" s="168"/>
      <c r="M655" s="174"/>
      <c r="N655" s="175"/>
      <c r="O655" s="175"/>
      <c r="P655" s="175"/>
      <c r="Q655" s="175"/>
      <c r="R655" s="175"/>
      <c r="S655" s="175"/>
      <c r="T655" s="176"/>
      <c r="AT655" s="170" t="s">
        <v>190</v>
      </c>
      <c r="AU655" s="170" t="s">
        <v>84</v>
      </c>
      <c r="AV655" s="13" t="s">
        <v>84</v>
      </c>
      <c r="AW655" s="13" t="s">
        <v>35</v>
      </c>
      <c r="AX655" s="13" t="s">
        <v>74</v>
      </c>
      <c r="AY655" s="170" t="s">
        <v>181</v>
      </c>
    </row>
    <row r="656" spans="1:65" s="15" customFormat="1">
      <c r="B656" s="185"/>
      <c r="D656" s="169" t="s">
        <v>190</v>
      </c>
      <c r="E656" s="186" t="s">
        <v>3</v>
      </c>
      <c r="F656" s="187" t="s">
        <v>947</v>
      </c>
      <c r="H656" s="186" t="s">
        <v>3</v>
      </c>
      <c r="I656" s="188"/>
      <c r="L656" s="185"/>
      <c r="M656" s="189"/>
      <c r="N656" s="190"/>
      <c r="O656" s="190"/>
      <c r="P656" s="190"/>
      <c r="Q656" s="190"/>
      <c r="R656" s="190"/>
      <c r="S656" s="190"/>
      <c r="T656" s="191"/>
      <c r="AT656" s="186" t="s">
        <v>190</v>
      </c>
      <c r="AU656" s="186" t="s">
        <v>84</v>
      </c>
      <c r="AV656" s="15" t="s">
        <v>82</v>
      </c>
      <c r="AW656" s="15" t="s">
        <v>35</v>
      </c>
      <c r="AX656" s="15" t="s">
        <v>74</v>
      </c>
      <c r="AY656" s="186" t="s">
        <v>181</v>
      </c>
    </row>
    <row r="657" spans="1:65" s="13" customFormat="1">
      <c r="B657" s="168"/>
      <c r="D657" s="169" t="s">
        <v>190</v>
      </c>
      <c r="E657" s="170" t="s">
        <v>3</v>
      </c>
      <c r="F657" s="171" t="s">
        <v>948</v>
      </c>
      <c r="H657" s="172">
        <v>7.7279999999999998</v>
      </c>
      <c r="I657" s="173"/>
      <c r="L657" s="168"/>
      <c r="M657" s="174"/>
      <c r="N657" s="175"/>
      <c r="O657" s="175"/>
      <c r="P657" s="175"/>
      <c r="Q657" s="175"/>
      <c r="R657" s="175"/>
      <c r="S657" s="175"/>
      <c r="T657" s="176"/>
      <c r="AT657" s="170" t="s">
        <v>190</v>
      </c>
      <c r="AU657" s="170" t="s">
        <v>84</v>
      </c>
      <c r="AV657" s="13" t="s">
        <v>84</v>
      </c>
      <c r="AW657" s="13" t="s">
        <v>35</v>
      </c>
      <c r="AX657" s="13" t="s">
        <v>74</v>
      </c>
      <c r="AY657" s="170" t="s">
        <v>181</v>
      </c>
    </row>
    <row r="658" spans="1:65" s="15" customFormat="1">
      <c r="B658" s="185"/>
      <c r="D658" s="169" t="s">
        <v>190</v>
      </c>
      <c r="E658" s="186" t="s">
        <v>3</v>
      </c>
      <c r="F658" s="187" t="s">
        <v>257</v>
      </c>
      <c r="H658" s="186" t="s">
        <v>3</v>
      </c>
      <c r="I658" s="188"/>
      <c r="L658" s="185"/>
      <c r="M658" s="189"/>
      <c r="N658" s="190"/>
      <c r="O658" s="190"/>
      <c r="P658" s="190"/>
      <c r="Q658" s="190"/>
      <c r="R658" s="190"/>
      <c r="S658" s="190"/>
      <c r="T658" s="191"/>
      <c r="AT658" s="186" t="s">
        <v>190</v>
      </c>
      <c r="AU658" s="186" t="s">
        <v>84</v>
      </c>
      <c r="AV658" s="15" t="s">
        <v>82</v>
      </c>
      <c r="AW658" s="15" t="s">
        <v>35</v>
      </c>
      <c r="AX658" s="15" t="s">
        <v>74</v>
      </c>
      <c r="AY658" s="186" t="s">
        <v>181</v>
      </c>
    </row>
    <row r="659" spans="1:65" s="13" customFormat="1">
      <c r="B659" s="168"/>
      <c r="D659" s="169" t="s">
        <v>190</v>
      </c>
      <c r="E659" s="170" t="s">
        <v>3</v>
      </c>
      <c r="F659" s="171" t="s">
        <v>258</v>
      </c>
      <c r="H659" s="172">
        <v>-107.25700000000001</v>
      </c>
      <c r="I659" s="173"/>
      <c r="L659" s="168"/>
      <c r="M659" s="174"/>
      <c r="N659" s="175"/>
      <c r="O659" s="175"/>
      <c r="P659" s="175"/>
      <c r="Q659" s="175"/>
      <c r="R659" s="175"/>
      <c r="S659" s="175"/>
      <c r="T659" s="176"/>
      <c r="AT659" s="170" t="s">
        <v>190</v>
      </c>
      <c r="AU659" s="170" t="s">
        <v>84</v>
      </c>
      <c r="AV659" s="13" t="s">
        <v>84</v>
      </c>
      <c r="AW659" s="13" t="s">
        <v>35</v>
      </c>
      <c r="AX659" s="13" t="s">
        <v>74</v>
      </c>
      <c r="AY659" s="170" t="s">
        <v>181</v>
      </c>
    </row>
    <row r="660" spans="1:65" s="15" customFormat="1">
      <c r="B660" s="185"/>
      <c r="D660" s="169" t="s">
        <v>190</v>
      </c>
      <c r="E660" s="186" t="s">
        <v>3</v>
      </c>
      <c r="F660" s="187" t="s">
        <v>949</v>
      </c>
      <c r="H660" s="186" t="s">
        <v>3</v>
      </c>
      <c r="I660" s="188"/>
      <c r="L660" s="185"/>
      <c r="M660" s="189"/>
      <c r="N660" s="190"/>
      <c r="O660" s="190"/>
      <c r="P660" s="190"/>
      <c r="Q660" s="190"/>
      <c r="R660" s="190"/>
      <c r="S660" s="190"/>
      <c r="T660" s="191"/>
      <c r="AT660" s="186" t="s">
        <v>190</v>
      </c>
      <c r="AU660" s="186" t="s">
        <v>84</v>
      </c>
      <c r="AV660" s="15" t="s">
        <v>82</v>
      </c>
      <c r="AW660" s="15" t="s">
        <v>35</v>
      </c>
      <c r="AX660" s="15" t="s">
        <v>74</v>
      </c>
      <c r="AY660" s="186" t="s">
        <v>181</v>
      </c>
    </row>
    <row r="661" spans="1:65" s="13" customFormat="1">
      <c r="B661" s="168"/>
      <c r="D661" s="169" t="s">
        <v>190</v>
      </c>
      <c r="E661" s="170" t="s">
        <v>3</v>
      </c>
      <c r="F661" s="171" t="s">
        <v>950</v>
      </c>
      <c r="H661" s="172">
        <v>60.256999999999998</v>
      </c>
      <c r="I661" s="173"/>
      <c r="L661" s="168"/>
      <c r="M661" s="174"/>
      <c r="N661" s="175"/>
      <c r="O661" s="175"/>
      <c r="P661" s="175"/>
      <c r="Q661" s="175"/>
      <c r="R661" s="175"/>
      <c r="S661" s="175"/>
      <c r="T661" s="176"/>
      <c r="AT661" s="170" t="s">
        <v>190</v>
      </c>
      <c r="AU661" s="170" t="s">
        <v>84</v>
      </c>
      <c r="AV661" s="13" t="s">
        <v>84</v>
      </c>
      <c r="AW661" s="13" t="s">
        <v>35</v>
      </c>
      <c r="AX661" s="13" t="s">
        <v>74</v>
      </c>
      <c r="AY661" s="170" t="s">
        <v>181</v>
      </c>
    </row>
    <row r="662" spans="1:65" s="14" customFormat="1">
      <c r="B662" s="177"/>
      <c r="D662" s="169" t="s">
        <v>190</v>
      </c>
      <c r="E662" s="178" t="s">
        <v>131</v>
      </c>
      <c r="F662" s="179" t="s">
        <v>193</v>
      </c>
      <c r="H662" s="180">
        <v>286.83300000000003</v>
      </c>
      <c r="I662" s="181"/>
      <c r="L662" s="177"/>
      <c r="M662" s="182"/>
      <c r="N662" s="183"/>
      <c r="O662" s="183"/>
      <c r="P662" s="183"/>
      <c r="Q662" s="183"/>
      <c r="R662" s="183"/>
      <c r="S662" s="183"/>
      <c r="T662" s="184"/>
      <c r="AT662" s="178" t="s">
        <v>190</v>
      </c>
      <c r="AU662" s="178" t="s">
        <v>84</v>
      </c>
      <c r="AV662" s="14" t="s">
        <v>188</v>
      </c>
      <c r="AW662" s="14" t="s">
        <v>35</v>
      </c>
      <c r="AX662" s="14" t="s">
        <v>82</v>
      </c>
      <c r="AY662" s="178" t="s">
        <v>181</v>
      </c>
    </row>
    <row r="663" spans="1:65" s="2" customFormat="1" ht="33" customHeight="1">
      <c r="A663" s="34"/>
      <c r="B663" s="154"/>
      <c r="C663" s="155" t="s">
        <v>951</v>
      </c>
      <c r="D663" s="155" t="s">
        <v>183</v>
      </c>
      <c r="E663" s="156" t="s">
        <v>952</v>
      </c>
      <c r="F663" s="157" t="s">
        <v>953</v>
      </c>
      <c r="G663" s="158" t="s">
        <v>216</v>
      </c>
      <c r="H663" s="159">
        <v>249.93299999999999</v>
      </c>
      <c r="I663" s="160"/>
      <c r="J663" s="161">
        <f>ROUND(I663*H663,2)</f>
        <v>0</v>
      </c>
      <c r="K663" s="157" t="s">
        <v>187</v>
      </c>
      <c r="L663" s="35"/>
      <c r="M663" s="162" t="s">
        <v>3</v>
      </c>
      <c r="N663" s="163" t="s">
        <v>45</v>
      </c>
      <c r="O663" s="55"/>
      <c r="P663" s="164">
        <f>O663*H663</f>
        <v>0</v>
      </c>
      <c r="Q663" s="164">
        <v>1.0000000000000001E-5</v>
      </c>
      <c r="R663" s="164">
        <f>Q663*H663</f>
        <v>2.4993300000000001E-3</v>
      </c>
      <c r="S663" s="164">
        <v>0</v>
      </c>
      <c r="T663" s="165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66" t="s">
        <v>285</v>
      </c>
      <c r="AT663" s="166" t="s">
        <v>183</v>
      </c>
      <c r="AU663" s="166" t="s">
        <v>84</v>
      </c>
      <c r="AY663" s="19" t="s">
        <v>181</v>
      </c>
      <c r="BE663" s="167">
        <f>IF(N663="základní",J663,0)</f>
        <v>0</v>
      </c>
      <c r="BF663" s="167">
        <f>IF(N663="snížená",J663,0)</f>
        <v>0</v>
      </c>
      <c r="BG663" s="167">
        <f>IF(N663="zákl. přenesená",J663,0)</f>
        <v>0</v>
      </c>
      <c r="BH663" s="167">
        <f>IF(N663="sníž. přenesená",J663,0)</f>
        <v>0</v>
      </c>
      <c r="BI663" s="167">
        <f>IF(N663="nulová",J663,0)</f>
        <v>0</v>
      </c>
      <c r="BJ663" s="19" t="s">
        <v>82</v>
      </c>
      <c r="BK663" s="167">
        <f>ROUND(I663*H663,2)</f>
        <v>0</v>
      </c>
      <c r="BL663" s="19" t="s">
        <v>285</v>
      </c>
      <c r="BM663" s="166" t="s">
        <v>954</v>
      </c>
    </row>
    <row r="664" spans="1:65" s="13" customFormat="1">
      <c r="B664" s="168"/>
      <c r="D664" s="169" t="s">
        <v>190</v>
      </c>
      <c r="E664" s="170" t="s">
        <v>3</v>
      </c>
      <c r="F664" s="171" t="s">
        <v>131</v>
      </c>
      <c r="H664" s="172">
        <v>286.83300000000003</v>
      </c>
      <c r="I664" s="173"/>
      <c r="L664" s="168"/>
      <c r="M664" s="174"/>
      <c r="N664" s="175"/>
      <c r="O664" s="175"/>
      <c r="P664" s="175"/>
      <c r="Q664" s="175"/>
      <c r="R664" s="175"/>
      <c r="S664" s="175"/>
      <c r="T664" s="176"/>
      <c r="AT664" s="170" t="s">
        <v>190</v>
      </c>
      <c r="AU664" s="170" t="s">
        <v>84</v>
      </c>
      <c r="AV664" s="13" t="s">
        <v>84</v>
      </c>
      <c r="AW664" s="13" t="s">
        <v>35</v>
      </c>
      <c r="AX664" s="13" t="s">
        <v>74</v>
      </c>
      <c r="AY664" s="170" t="s">
        <v>181</v>
      </c>
    </row>
    <row r="665" spans="1:65" s="13" customFormat="1">
      <c r="B665" s="168"/>
      <c r="D665" s="169" t="s">
        <v>190</v>
      </c>
      <c r="E665" s="170" t="s">
        <v>3</v>
      </c>
      <c r="F665" s="171" t="s">
        <v>955</v>
      </c>
      <c r="H665" s="172">
        <v>-36.9</v>
      </c>
      <c r="I665" s="173"/>
      <c r="L665" s="168"/>
      <c r="M665" s="174"/>
      <c r="N665" s="175"/>
      <c r="O665" s="175"/>
      <c r="P665" s="175"/>
      <c r="Q665" s="175"/>
      <c r="R665" s="175"/>
      <c r="S665" s="175"/>
      <c r="T665" s="176"/>
      <c r="AT665" s="170" t="s">
        <v>190</v>
      </c>
      <c r="AU665" s="170" t="s">
        <v>84</v>
      </c>
      <c r="AV665" s="13" t="s">
        <v>84</v>
      </c>
      <c r="AW665" s="13" t="s">
        <v>35</v>
      </c>
      <c r="AX665" s="13" t="s">
        <v>74</v>
      </c>
      <c r="AY665" s="170" t="s">
        <v>181</v>
      </c>
    </row>
    <row r="666" spans="1:65" s="14" customFormat="1">
      <c r="B666" s="177"/>
      <c r="D666" s="169" t="s">
        <v>190</v>
      </c>
      <c r="E666" s="178" t="s">
        <v>3</v>
      </c>
      <c r="F666" s="179" t="s">
        <v>193</v>
      </c>
      <c r="H666" s="180">
        <v>249.93299999999999</v>
      </c>
      <c r="I666" s="181"/>
      <c r="L666" s="177"/>
      <c r="M666" s="182"/>
      <c r="N666" s="183"/>
      <c r="O666" s="183"/>
      <c r="P666" s="183"/>
      <c r="Q666" s="183"/>
      <c r="R666" s="183"/>
      <c r="S666" s="183"/>
      <c r="T666" s="184"/>
      <c r="AT666" s="178" t="s">
        <v>190</v>
      </c>
      <c r="AU666" s="178" t="s">
        <v>84</v>
      </c>
      <c r="AV666" s="14" t="s">
        <v>188</v>
      </c>
      <c r="AW666" s="14" t="s">
        <v>35</v>
      </c>
      <c r="AX666" s="14" t="s">
        <v>82</v>
      </c>
      <c r="AY666" s="178" t="s">
        <v>181</v>
      </c>
    </row>
    <row r="667" spans="1:65" s="12" customFormat="1" ht="25.9" customHeight="1">
      <c r="B667" s="141"/>
      <c r="D667" s="142" t="s">
        <v>73</v>
      </c>
      <c r="E667" s="143" t="s">
        <v>956</v>
      </c>
      <c r="F667" s="143" t="s">
        <v>957</v>
      </c>
      <c r="I667" s="144"/>
      <c r="J667" s="145">
        <f>BK667</f>
        <v>0</v>
      </c>
      <c r="L667" s="141"/>
      <c r="M667" s="146"/>
      <c r="N667" s="147"/>
      <c r="O667" s="147"/>
      <c r="P667" s="148">
        <f>P668+P676+P679+P685</f>
        <v>0</v>
      </c>
      <c r="Q667" s="147"/>
      <c r="R667" s="148">
        <f>R668+R676+R679+R685</f>
        <v>0</v>
      </c>
      <c r="S667" s="147"/>
      <c r="T667" s="149">
        <f>T668+T676+T679+T685</f>
        <v>0</v>
      </c>
      <c r="AR667" s="142" t="s">
        <v>207</v>
      </c>
      <c r="AT667" s="150" t="s">
        <v>73</v>
      </c>
      <c r="AU667" s="150" t="s">
        <v>74</v>
      </c>
      <c r="AY667" s="142" t="s">
        <v>181</v>
      </c>
      <c r="BK667" s="151">
        <f>BK668+BK676+BK679+BK685</f>
        <v>0</v>
      </c>
    </row>
    <row r="668" spans="1:65" s="12" customFormat="1" ht="22.9" customHeight="1">
      <c r="B668" s="141"/>
      <c r="D668" s="142" t="s">
        <v>73</v>
      </c>
      <c r="E668" s="152" t="s">
        <v>958</v>
      </c>
      <c r="F668" s="152" t="s">
        <v>959</v>
      </c>
      <c r="I668" s="144"/>
      <c r="J668" s="153">
        <f>BK668</f>
        <v>0</v>
      </c>
      <c r="L668" s="141"/>
      <c r="M668" s="146"/>
      <c r="N668" s="147"/>
      <c r="O668" s="147"/>
      <c r="P668" s="148">
        <f>SUM(P669:P675)</f>
        <v>0</v>
      </c>
      <c r="Q668" s="147"/>
      <c r="R668" s="148">
        <f>SUM(R669:R675)</f>
        <v>0</v>
      </c>
      <c r="S668" s="147"/>
      <c r="T668" s="149">
        <f>SUM(T669:T675)</f>
        <v>0</v>
      </c>
      <c r="AR668" s="142" t="s">
        <v>207</v>
      </c>
      <c r="AT668" s="150" t="s">
        <v>73</v>
      </c>
      <c r="AU668" s="150" t="s">
        <v>82</v>
      </c>
      <c r="AY668" s="142" t="s">
        <v>181</v>
      </c>
      <c r="BK668" s="151">
        <f>SUM(BK669:BK675)</f>
        <v>0</v>
      </c>
    </row>
    <row r="669" spans="1:65" s="2" customFormat="1" ht="16.5" customHeight="1">
      <c r="A669" s="34"/>
      <c r="B669" s="154"/>
      <c r="C669" s="155" t="s">
        <v>960</v>
      </c>
      <c r="D669" s="155" t="s">
        <v>183</v>
      </c>
      <c r="E669" s="156" t="s">
        <v>961</v>
      </c>
      <c r="F669" s="157" t="s">
        <v>962</v>
      </c>
      <c r="G669" s="158" t="s">
        <v>963</v>
      </c>
      <c r="H669" s="159">
        <v>1</v>
      </c>
      <c r="I669" s="160"/>
      <c r="J669" s="161">
        <f>ROUND(I669*H669,2)</f>
        <v>0</v>
      </c>
      <c r="K669" s="157" t="s">
        <v>187</v>
      </c>
      <c r="L669" s="35"/>
      <c r="M669" s="162" t="s">
        <v>3</v>
      </c>
      <c r="N669" s="163" t="s">
        <v>45</v>
      </c>
      <c r="O669" s="55"/>
      <c r="P669" s="164">
        <f>O669*H669</f>
        <v>0</v>
      </c>
      <c r="Q669" s="164">
        <v>0</v>
      </c>
      <c r="R669" s="164">
        <f>Q669*H669</f>
        <v>0</v>
      </c>
      <c r="S669" s="164">
        <v>0</v>
      </c>
      <c r="T669" s="165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66" t="s">
        <v>964</v>
      </c>
      <c r="AT669" s="166" t="s">
        <v>183</v>
      </c>
      <c r="AU669" s="166" t="s">
        <v>84</v>
      </c>
      <c r="AY669" s="19" t="s">
        <v>181</v>
      </c>
      <c r="BE669" s="167">
        <f>IF(N669="základní",J669,0)</f>
        <v>0</v>
      </c>
      <c r="BF669" s="167">
        <f>IF(N669="snížená",J669,0)</f>
        <v>0</v>
      </c>
      <c r="BG669" s="167">
        <f>IF(N669="zákl. přenesená",J669,0)</f>
        <v>0</v>
      </c>
      <c r="BH669" s="167">
        <f>IF(N669="sníž. přenesená",J669,0)</f>
        <v>0</v>
      </c>
      <c r="BI669" s="167">
        <f>IF(N669="nulová",J669,0)</f>
        <v>0</v>
      </c>
      <c r="BJ669" s="19" t="s">
        <v>82</v>
      </c>
      <c r="BK669" s="167">
        <f>ROUND(I669*H669,2)</f>
        <v>0</v>
      </c>
      <c r="BL669" s="19" t="s">
        <v>964</v>
      </c>
      <c r="BM669" s="166" t="s">
        <v>965</v>
      </c>
    </row>
    <row r="670" spans="1:65" s="2" customFormat="1" ht="29.25">
      <c r="A670" s="34"/>
      <c r="B670" s="35"/>
      <c r="C670" s="34"/>
      <c r="D670" s="169" t="s">
        <v>966</v>
      </c>
      <c r="E670" s="34"/>
      <c r="F670" s="211" t="s">
        <v>967</v>
      </c>
      <c r="G670" s="34"/>
      <c r="H670" s="34"/>
      <c r="I670" s="94"/>
      <c r="J670" s="34"/>
      <c r="K670" s="34"/>
      <c r="L670" s="35"/>
      <c r="M670" s="212"/>
      <c r="N670" s="213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9" t="s">
        <v>966</v>
      </c>
      <c r="AU670" s="19" t="s">
        <v>84</v>
      </c>
    </row>
    <row r="671" spans="1:65" s="2" customFormat="1" ht="21.75" customHeight="1">
      <c r="A671" s="34"/>
      <c r="B671" s="154"/>
      <c r="C671" s="155" t="s">
        <v>968</v>
      </c>
      <c r="D671" s="155" t="s">
        <v>183</v>
      </c>
      <c r="E671" s="156" t="s">
        <v>969</v>
      </c>
      <c r="F671" s="157" t="s">
        <v>970</v>
      </c>
      <c r="G671" s="158" t="s">
        <v>963</v>
      </c>
      <c r="H671" s="159">
        <v>1</v>
      </c>
      <c r="I671" s="160"/>
      <c r="J671" s="161">
        <f>ROUND(I671*H671,2)</f>
        <v>0</v>
      </c>
      <c r="K671" s="157" t="s">
        <v>187</v>
      </c>
      <c r="L671" s="35"/>
      <c r="M671" s="162" t="s">
        <v>3</v>
      </c>
      <c r="N671" s="163" t="s">
        <v>45</v>
      </c>
      <c r="O671" s="55"/>
      <c r="P671" s="164">
        <f>O671*H671</f>
        <v>0</v>
      </c>
      <c r="Q671" s="164">
        <v>0</v>
      </c>
      <c r="R671" s="164">
        <f>Q671*H671</f>
        <v>0</v>
      </c>
      <c r="S671" s="164">
        <v>0</v>
      </c>
      <c r="T671" s="165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66" t="s">
        <v>964</v>
      </c>
      <c r="AT671" s="166" t="s">
        <v>183</v>
      </c>
      <c r="AU671" s="166" t="s">
        <v>84</v>
      </c>
      <c r="AY671" s="19" t="s">
        <v>181</v>
      </c>
      <c r="BE671" s="167">
        <f>IF(N671="základní",J671,0)</f>
        <v>0</v>
      </c>
      <c r="BF671" s="167">
        <f>IF(N671="snížená",J671,0)</f>
        <v>0</v>
      </c>
      <c r="BG671" s="167">
        <f>IF(N671="zákl. přenesená",J671,0)</f>
        <v>0</v>
      </c>
      <c r="BH671" s="167">
        <f>IF(N671="sníž. přenesená",J671,0)</f>
        <v>0</v>
      </c>
      <c r="BI671" s="167">
        <f>IF(N671="nulová",J671,0)</f>
        <v>0</v>
      </c>
      <c r="BJ671" s="19" t="s">
        <v>82</v>
      </c>
      <c r="BK671" s="167">
        <f>ROUND(I671*H671,2)</f>
        <v>0</v>
      </c>
      <c r="BL671" s="19" t="s">
        <v>964</v>
      </c>
      <c r="BM671" s="166" t="s">
        <v>971</v>
      </c>
    </row>
    <row r="672" spans="1:65" s="2" customFormat="1" ht="29.25">
      <c r="A672" s="34"/>
      <c r="B672" s="35"/>
      <c r="C672" s="34"/>
      <c r="D672" s="169" t="s">
        <v>966</v>
      </c>
      <c r="E672" s="34"/>
      <c r="F672" s="211" t="s">
        <v>972</v>
      </c>
      <c r="G672" s="34"/>
      <c r="H672" s="34"/>
      <c r="I672" s="94"/>
      <c r="J672" s="34"/>
      <c r="K672" s="34"/>
      <c r="L672" s="35"/>
      <c r="M672" s="212"/>
      <c r="N672" s="213"/>
      <c r="O672" s="55"/>
      <c r="P672" s="55"/>
      <c r="Q672" s="55"/>
      <c r="R672" s="55"/>
      <c r="S672" s="55"/>
      <c r="T672" s="56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9" t="s">
        <v>966</v>
      </c>
      <c r="AU672" s="19" t="s">
        <v>84</v>
      </c>
    </row>
    <row r="673" spans="1:65" s="2" customFormat="1" ht="16.5" customHeight="1">
      <c r="A673" s="34"/>
      <c r="B673" s="154"/>
      <c r="C673" s="155" t="s">
        <v>973</v>
      </c>
      <c r="D673" s="155" t="s">
        <v>183</v>
      </c>
      <c r="E673" s="156" t="s">
        <v>974</v>
      </c>
      <c r="F673" s="157" t="s">
        <v>975</v>
      </c>
      <c r="G673" s="158" t="s">
        <v>963</v>
      </c>
      <c r="H673" s="159">
        <v>1</v>
      </c>
      <c r="I673" s="160"/>
      <c r="J673" s="161">
        <f>ROUND(I673*H673,2)</f>
        <v>0</v>
      </c>
      <c r="K673" s="157" t="s">
        <v>187</v>
      </c>
      <c r="L673" s="35"/>
      <c r="M673" s="162" t="s">
        <v>3</v>
      </c>
      <c r="N673" s="163" t="s">
        <v>45</v>
      </c>
      <c r="O673" s="55"/>
      <c r="P673" s="164">
        <f>O673*H673</f>
        <v>0</v>
      </c>
      <c r="Q673" s="164">
        <v>0</v>
      </c>
      <c r="R673" s="164">
        <f>Q673*H673</f>
        <v>0</v>
      </c>
      <c r="S673" s="164">
        <v>0</v>
      </c>
      <c r="T673" s="165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66" t="s">
        <v>964</v>
      </c>
      <c r="AT673" s="166" t="s">
        <v>183</v>
      </c>
      <c r="AU673" s="166" t="s">
        <v>84</v>
      </c>
      <c r="AY673" s="19" t="s">
        <v>181</v>
      </c>
      <c r="BE673" s="167">
        <f>IF(N673="základní",J673,0)</f>
        <v>0</v>
      </c>
      <c r="BF673" s="167">
        <f>IF(N673="snížená",J673,0)</f>
        <v>0</v>
      </c>
      <c r="BG673" s="167">
        <f>IF(N673="zákl. přenesená",J673,0)</f>
        <v>0</v>
      </c>
      <c r="BH673" s="167">
        <f>IF(N673="sníž. přenesená",J673,0)</f>
        <v>0</v>
      </c>
      <c r="BI673" s="167">
        <f>IF(N673="nulová",J673,0)</f>
        <v>0</v>
      </c>
      <c r="BJ673" s="19" t="s">
        <v>82</v>
      </c>
      <c r="BK673" s="167">
        <f>ROUND(I673*H673,2)</f>
        <v>0</v>
      </c>
      <c r="BL673" s="19" t="s">
        <v>964</v>
      </c>
      <c r="BM673" s="166" t="s">
        <v>976</v>
      </c>
    </row>
    <row r="674" spans="1:65" s="2" customFormat="1" ht="29.25">
      <c r="A674" s="34"/>
      <c r="B674" s="35"/>
      <c r="C674" s="34"/>
      <c r="D674" s="169" t="s">
        <v>966</v>
      </c>
      <c r="E674" s="34"/>
      <c r="F674" s="211" t="s">
        <v>977</v>
      </c>
      <c r="G674" s="34"/>
      <c r="H674" s="34"/>
      <c r="I674" s="94"/>
      <c r="J674" s="34"/>
      <c r="K674" s="34"/>
      <c r="L674" s="35"/>
      <c r="M674" s="212"/>
      <c r="N674" s="213"/>
      <c r="O674" s="55"/>
      <c r="P674" s="55"/>
      <c r="Q674" s="55"/>
      <c r="R674" s="55"/>
      <c r="S674" s="55"/>
      <c r="T674" s="56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9" t="s">
        <v>966</v>
      </c>
      <c r="AU674" s="19" t="s">
        <v>84</v>
      </c>
    </row>
    <row r="675" spans="1:65" s="2" customFormat="1" ht="16.5" customHeight="1">
      <c r="A675" s="34"/>
      <c r="B675" s="154"/>
      <c r="C675" s="155" t="s">
        <v>978</v>
      </c>
      <c r="D675" s="155" t="s">
        <v>183</v>
      </c>
      <c r="E675" s="156" t="s">
        <v>979</v>
      </c>
      <c r="F675" s="157" t="s">
        <v>980</v>
      </c>
      <c r="G675" s="158" t="s">
        <v>963</v>
      </c>
      <c r="H675" s="159">
        <v>1</v>
      </c>
      <c r="I675" s="160"/>
      <c r="J675" s="161">
        <f>ROUND(I675*H675,2)</f>
        <v>0</v>
      </c>
      <c r="K675" s="157" t="s">
        <v>187</v>
      </c>
      <c r="L675" s="35"/>
      <c r="M675" s="162" t="s">
        <v>3</v>
      </c>
      <c r="N675" s="163" t="s">
        <v>45</v>
      </c>
      <c r="O675" s="55"/>
      <c r="P675" s="164">
        <f>O675*H675</f>
        <v>0</v>
      </c>
      <c r="Q675" s="164">
        <v>0</v>
      </c>
      <c r="R675" s="164">
        <f>Q675*H675</f>
        <v>0</v>
      </c>
      <c r="S675" s="164">
        <v>0</v>
      </c>
      <c r="T675" s="165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66" t="s">
        <v>964</v>
      </c>
      <c r="AT675" s="166" t="s">
        <v>183</v>
      </c>
      <c r="AU675" s="166" t="s">
        <v>84</v>
      </c>
      <c r="AY675" s="19" t="s">
        <v>181</v>
      </c>
      <c r="BE675" s="167">
        <f>IF(N675="základní",J675,0)</f>
        <v>0</v>
      </c>
      <c r="BF675" s="167">
        <f>IF(N675="snížená",J675,0)</f>
        <v>0</v>
      </c>
      <c r="BG675" s="167">
        <f>IF(N675="zákl. přenesená",J675,0)</f>
        <v>0</v>
      </c>
      <c r="BH675" s="167">
        <f>IF(N675="sníž. přenesená",J675,0)</f>
        <v>0</v>
      </c>
      <c r="BI675" s="167">
        <f>IF(N675="nulová",J675,0)</f>
        <v>0</v>
      </c>
      <c r="BJ675" s="19" t="s">
        <v>82</v>
      </c>
      <c r="BK675" s="167">
        <f>ROUND(I675*H675,2)</f>
        <v>0</v>
      </c>
      <c r="BL675" s="19" t="s">
        <v>964</v>
      </c>
      <c r="BM675" s="166" t="s">
        <v>981</v>
      </c>
    </row>
    <row r="676" spans="1:65" s="12" customFormat="1" ht="22.9" customHeight="1">
      <c r="B676" s="141"/>
      <c r="D676" s="142" t="s">
        <v>73</v>
      </c>
      <c r="E676" s="152" t="s">
        <v>982</v>
      </c>
      <c r="F676" s="152" t="s">
        <v>983</v>
      </c>
      <c r="I676" s="144"/>
      <c r="J676" s="153">
        <f>BK676</f>
        <v>0</v>
      </c>
      <c r="L676" s="141"/>
      <c r="M676" s="146"/>
      <c r="N676" s="147"/>
      <c r="O676" s="147"/>
      <c r="P676" s="148">
        <f>SUM(P677:P678)</f>
        <v>0</v>
      </c>
      <c r="Q676" s="147"/>
      <c r="R676" s="148">
        <f>SUM(R677:R678)</f>
        <v>0</v>
      </c>
      <c r="S676" s="147"/>
      <c r="T676" s="149">
        <f>SUM(T677:T678)</f>
        <v>0</v>
      </c>
      <c r="AR676" s="142" t="s">
        <v>207</v>
      </c>
      <c r="AT676" s="150" t="s">
        <v>73</v>
      </c>
      <c r="AU676" s="150" t="s">
        <v>82</v>
      </c>
      <c r="AY676" s="142" t="s">
        <v>181</v>
      </c>
      <c r="BK676" s="151">
        <f>SUM(BK677:BK678)</f>
        <v>0</v>
      </c>
    </row>
    <row r="677" spans="1:65" s="2" customFormat="1" ht="16.5" customHeight="1">
      <c r="A677" s="34"/>
      <c r="B677" s="154"/>
      <c r="C677" s="155" t="s">
        <v>984</v>
      </c>
      <c r="D677" s="155" t="s">
        <v>183</v>
      </c>
      <c r="E677" s="156" t="s">
        <v>985</v>
      </c>
      <c r="F677" s="157" t="s">
        <v>983</v>
      </c>
      <c r="G677" s="158" t="s">
        <v>963</v>
      </c>
      <c r="H677" s="159">
        <v>1</v>
      </c>
      <c r="I677" s="160"/>
      <c r="J677" s="161">
        <f>ROUND(I677*H677,2)</f>
        <v>0</v>
      </c>
      <c r="K677" s="157" t="s">
        <v>187</v>
      </c>
      <c r="L677" s="35"/>
      <c r="M677" s="162" t="s">
        <v>3</v>
      </c>
      <c r="N677" s="163" t="s">
        <v>45</v>
      </c>
      <c r="O677" s="55"/>
      <c r="P677" s="164">
        <f>O677*H677</f>
        <v>0</v>
      </c>
      <c r="Q677" s="164">
        <v>0</v>
      </c>
      <c r="R677" s="164">
        <f>Q677*H677</f>
        <v>0</v>
      </c>
      <c r="S677" s="164">
        <v>0</v>
      </c>
      <c r="T677" s="165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66" t="s">
        <v>964</v>
      </c>
      <c r="AT677" s="166" t="s">
        <v>183</v>
      </c>
      <c r="AU677" s="166" t="s">
        <v>84</v>
      </c>
      <c r="AY677" s="19" t="s">
        <v>181</v>
      </c>
      <c r="BE677" s="167">
        <f>IF(N677="základní",J677,0)</f>
        <v>0</v>
      </c>
      <c r="BF677" s="167">
        <f>IF(N677="snížená",J677,0)</f>
        <v>0</v>
      </c>
      <c r="BG677" s="167">
        <f>IF(N677="zákl. přenesená",J677,0)</f>
        <v>0</v>
      </c>
      <c r="BH677" s="167">
        <f>IF(N677="sníž. přenesená",J677,0)</f>
        <v>0</v>
      </c>
      <c r="BI677" s="167">
        <f>IF(N677="nulová",J677,0)</f>
        <v>0</v>
      </c>
      <c r="BJ677" s="19" t="s">
        <v>82</v>
      </c>
      <c r="BK677" s="167">
        <f>ROUND(I677*H677,2)</f>
        <v>0</v>
      </c>
      <c r="BL677" s="19" t="s">
        <v>964</v>
      </c>
      <c r="BM677" s="166" t="s">
        <v>986</v>
      </c>
    </row>
    <row r="678" spans="1:65" s="2" customFormat="1" ht="97.5">
      <c r="A678" s="34"/>
      <c r="B678" s="35"/>
      <c r="C678" s="34"/>
      <c r="D678" s="169" t="s">
        <v>966</v>
      </c>
      <c r="E678" s="34"/>
      <c r="F678" s="211" t="s">
        <v>987</v>
      </c>
      <c r="G678" s="34"/>
      <c r="H678" s="34"/>
      <c r="I678" s="94"/>
      <c r="J678" s="34"/>
      <c r="K678" s="34"/>
      <c r="L678" s="35"/>
      <c r="M678" s="212"/>
      <c r="N678" s="213"/>
      <c r="O678" s="55"/>
      <c r="P678" s="55"/>
      <c r="Q678" s="55"/>
      <c r="R678" s="55"/>
      <c r="S678" s="55"/>
      <c r="T678" s="56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9" t="s">
        <v>966</v>
      </c>
      <c r="AU678" s="19" t="s">
        <v>84</v>
      </c>
    </row>
    <row r="679" spans="1:65" s="12" customFormat="1" ht="22.9" customHeight="1">
      <c r="B679" s="141"/>
      <c r="D679" s="142" t="s">
        <v>73</v>
      </c>
      <c r="E679" s="152" t="s">
        <v>988</v>
      </c>
      <c r="F679" s="152" t="s">
        <v>989</v>
      </c>
      <c r="I679" s="144"/>
      <c r="J679" s="153">
        <f>BK679</f>
        <v>0</v>
      </c>
      <c r="L679" s="141"/>
      <c r="M679" s="146"/>
      <c r="N679" s="147"/>
      <c r="O679" s="147"/>
      <c r="P679" s="148">
        <f>SUM(P680:P684)</f>
        <v>0</v>
      </c>
      <c r="Q679" s="147"/>
      <c r="R679" s="148">
        <f>SUM(R680:R684)</f>
        <v>0</v>
      </c>
      <c r="S679" s="147"/>
      <c r="T679" s="149">
        <f>SUM(T680:T684)</f>
        <v>0</v>
      </c>
      <c r="AR679" s="142" t="s">
        <v>207</v>
      </c>
      <c r="AT679" s="150" t="s">
        <v>73</v>
      </c>
      <c r="AU679" s="150" t="s">
        <v>82</v>
      </c>
      <c r="AY679" s="142" t="s">
        <v>181</v>
      </c>
      <c r="BK679" s="151">
        <f>SUM(BK680:BK684)</f>
        <v>0</v>
      </c>
    </row>
    <row r="680" spans="1:65" s="2" customFormat="1" ht="16.5" customHeight="1">
      <c r="A680" s="34"/>
      <c r="B680" s="154"/>
      <c r="C680" s="155" t="s">
        <v>990</v>
      </c>
      <c r="D680" s="155" t="s">
        <v>183</v>
      </c>
      <c r="E680" s="156" t="s">
        <v>991</v>
      </c>
      <c r="F680" s="157" t="s">
        <v>992</v>
      </c>
      <c r="G680" s="158" t="s">
        <v>963</v>
      </c>
      <c r="H680" s="159">
        <v>1</v>
      </c>
      <c r="I680" s="160"/>
      <c r="J680" s="161">
        <f>ROUND(I680*H680,2)</f>
        <v>0</v>
      </c>
      <c r="K680" s="157" t="s">
        <v>187</v>
      </c>
      <c r="L680" s="35"/>
      <c r="M680" s="162" t="s">
        <v>3</v>
      </c>
      <c r="N680" s="163" t="s">
        <v>45</v>
      </c>
      <c r="O680" s="55"/>
      <c r="P680" s="164">
        <f>O680*H680</f>
        <v>0</v>
      </c>
      <c r="Q680" s="164">
        <v>0</v>
      </c>
      <c r="R680" s="164">
        <f>Q680*H680</f>
        <v>0</v>
      </c>
      <c r="S680" s="164">
        <v>0</v>
      </c>
      <c r="T680" s="16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66" t="s">
        <v>964</v>
      </c>
      <c r="AT680" s="166" t="s">
        <v>183</v>
      </c>
      <c r="AU680" s="166" t="s">
        <v>84</v>
      </c>
      <c r="AY680" s="19" t="s">
        <v>181</v>
      </c>
      <c r="BE680" s="167">
        <f>IF(N680="základní",J680,0)</f>
        <v>0</v>
      </c>
      <c r="BF680" s="167">
        <f>IF(N680="snížená",J680,0)</f>
        <v>0</v>
      </c>
      <c r="BG680" s="167">
        <f>IF(N680="zákl. přenesená",J680,0)</f>
        <v>0</v>
      </c>
      <c r="BH680" s="167">
        <f>IF(N680="sníž. přenesená",J680,0)</f>
        <v>0</v>
      </c>
      <c r="BI680" s="167">
        <f>IF(N680="nulová",J680,0)</f>
        <v>0</v>
      </c>
      <c r="BJ680" s="19" t="s">
        <v>82</v>
      </c>
      <c r="BK680" s="167">
        <f>ROUND(I680*H680,2)</f>
        <v>0</v>
      </c>
      <c r="BL680" s="19" t="s">
        <v>964</v>
      </c>
      <c r="BM680" s="166" t="s">
        <v>993</v>
      </c>
    </row>
    <row r="681" spans="1:65" s="2" customFormat="1" ht="16.5" customHeight="1">
      <c r="A681" s="34"/>
      <c r="B681" s="154"/>
      <c r="C681" s="155" t="s">
        <v>994</v>
      </c>
      <c r="D681" s="155" t="s">
        <v>183</v>
      </c>
      <c r="E681" s="156" t="s">
        <v>995</v>
      </c>
      <c r="F681" s="157" t="s">
        <v>996</v>
      </c>
      <c r="G681" s="158" t="s">
        <v>963</v>
      </c>
      <c r="H681" s="159">
        <v>1</v>
      </c>
      <c r="I681" s="160"/>
      <c r="J681" s="161">
        <f>ROUND(I681*H681,2)</f>
        <v>0</v>
      </c>
      <c r="K681" s="157" t="s">
        <v>187</v>
      </c>
      <c r="L681" s="35"/>
      <c r="M681" s="162" t="s">
        <v>3</v>
      </c>
      <c r="N681" s="163" t="s">
        <v>45</v>
      </c>
      <c r="O681" s="55"/>
      <c r="P681" s="164">
        <f>O681*H681</f>
        <v>0</v>
      </c>
      <c r="Q681" s="164">
        <v>0</v>
      </c>
      <c r="R681" s="164">
        <f>Q681*H681</f>
        <v>0</v>
      </c>
      <c r="S681" s="164">
        <v>0</v>
      </c>
      <c r="T681" s="165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66" t="s">
        <v>964</v>
      </c>
      <c r="AT681" s="166" t="s">
        <v>183</v>
      </c>
      <c r="AU681" s="166" t="s">
        <v>84</v>
      </c>
      <c r="AY681" s="19" t="s">
        <v>181</v>
      </c>
      <c r="BE681" s="167">
        <f>IF(N681="základní",J681,0)</f>
        <v>0</v>
      </c>
      <c r="BF681" s="167">
        <f>IF(N681="snížená",J681,0)</f>
        <v>0</v>
      </c>
      <c r="BG681" s="167">
        <f>IF(N681="zákl. přenesená",J681,0)</f>
        <v>0</v>
      </c>
      <c r="BH681" s="167">
        <f>IF(N681="sníž. přenesená",J681,0)</f>
        <v>0</v>
      </c>
      <c r="BI681" s="167">
        <f>IF(N681="nulová",J681,0)</f>
        <v>0</v>
      </c>
      <c r="BJ681" s="19" t="s">
        <v>82</v>
      </c>
      <c r="BK681" s="167">
        <f>ROUND(I681*H681,2)</f>
        <v>0</v>
      </c>
      <c r="BL681" s="19" t="s">
        <v>964</v>
      </c>
      <c r="BM681" s="166" t="s">
        <v>997</v>
      </c>
    </row>
    <row r="682" spans="1:65" s="2" customFormat="1" ht="58.5">
      <c r="A682" s="34"/>
      <c r="B682" s="35"/>
      <c r="C682" s="34"/>
      <c r="D682" s="169" t="s">
        <v>966</v>
      </c>
      <c r="E682" s="34"/>
      <c r="F682" s="211" t="s">
        <v>998</v>
      </c>
      <c r="G682" s="34"/>
      <c r="H682" s="34"/>
      <c r="I682" s="94"/>
      <c r="J682" s="34"/>
      <c r="K682" s="34"/>
      <c r="L682" s="35"/>
      <c r="M682" s="212"/>
      <c r="N682" s="213"/>
      <c r="O682" s="55"/>
      <c r="P682" s="55"/>
      <c r="Q682" s="55"/>
      <c r="R682" s="55"/>
      <c r="S682" s="55"/>
      <c r="T682" s="56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9" t="s">
        <v>966</v>
      </c>
      <c r="AU682" s="19" t="s">
        <v>84</v>
      </c>
    </row>
    <row r="683" spans="1:65" s="2" customFormat="1" ht="16.5" customHeight="1">
      <c r="A683" s="34"/>
      <c r="B683" s="154"/>
      <c r="C683" s="155" t="s">
        <v>999</v>
      </c>
      <c r="D683" s="155" t="s">
        <v>183</v>
      </c>
      <c r="E683" s="156" t="s">
        <v>1000</v>
      </c>
      <c r="F683" s="157" t="s">
        <v>1001</v>
      </c>
      <c r="G683" s="158" t="s">
        <v>963</v>
      </c>
      <c r="H683" s="159">
        <v>1</v>
      </c>
      <c r="I683" s="160"/>
      <c r="J683" s="161">
        <f>ROUND(I683*H683,2)</f>
        <v>0</v>
      </c>
      <c r="K683" s="157" t="s">
        <v>187</v>
      </c>
      <c r="L683" s="35"/>
      <c r="M683" s="162" t="s">
        <v>3</v>
      </c>
      <c r="N683" s="163" t="s">
        <v>45</v>
      </c>
      <c r="O683" s="55"/>
      <c r="P683" s="164">
        <f>O683*H683</f>
        <v>0</v>
      </c>
      <c r="Q683" s="164">
        <v>0</v>
      </c>
      <c r="R683" s="164">
        <f>Q683*H683</f>
        <v>0</v>
      </c>
      <c r="S683" s="164">
        <v>0</v>
      </c>
      <c r="T683" s="165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66" t="s">
        <v>964</v>
      </c>
      <c r="AT683" s="166" t="s">
        <v>183</v>
      </c>
      <c r="AU683" s="166" t="s">
        <v>84</v>
      </c>
      <c r="AY683" s="19" t="s">
        <v>181</v>
      </c>
      <c r="BE683" s="167">
        <f>IF(N683="základní",J683,0)</f>
        <v>0</v>
      </c>
      <c r="BF683" s="167">
        <f>IF(N683="snížená",J683,0)</f>
        <v>0</v>
      </c>
      <c r="BG683" s="167">
        <f>IF(N683="zákl. přenesená",J683,0)</f>
        <v>0</v>
      </c>
      <c r="BH683" s="167">
        <f>IF(N683="sníž. přenesená",J683,0)</f>
        <v>0</v>
      </c>
      <c r="BI683" s="167">
        <f>IF(N683="nulová",J683,0)</f>
        <v>0</v>
      </c>
      <c r="BJ683" s="19" t="s">
        <v>82</v>
      </c>
      <c r="BK683" s="167">
        <f>ROUND(I683*H683,2)</f>
        <v>0</v>
      </c>
      <c r="BL683" s="19" t="s">
        <v>964</v>
      </c>
      <c r="BM683" s="166" t="s">
        <v>1002</v>
      </c>
    </row>
    <row r="684" spans="1:65" s="2" customFormat="1" ht="97.5">
      <c r="A684" s="34"/>
      <c r="B684" s="35"/>
      <c r="C684" s="34"/>
      <c r="D684" s="169" t="s">
        <v>966</v>
      </c>
      <c r="E684" s="34"/>
      <c r="F684" s="211" t="s">
        <v>1003</v>
      </c>
      <c r="G684" s="34"/>
      <c r="H684" s="34"/>
      <c r="I684" s="94"/>
      <c r="J684" s="34"/>
      <c r="K684" s="34"/>
      <c r="L684" s="35"/>
      <c r="M684" s="212"/>
      <c r="N684" s="213"/>
      <c r="O684" s="55"/>
      <c r="P684" s="55"/>
      <c r="Q684" s="55"/>
      <c r="R684" s="55"/>
      <c r="S684" s="55"/>
      <c r="T684" s="56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9" t="s">
        <v>966</v>
      </c>
      <c r="AU684" s="19" t="s">
        <v>84</v>
      </c>
    </row>
    <row r="685" spans="1:65" s="12" customFormat="1" ht="22.9" customHeight="1">
      <c r="B685" s="141"/>
      <c r="D685" s="142" t="s">
        <v>73</v>
      </c>
      <c r="E685" s="152" t="s">
        <v>1004</v>
      </c>
      <c r="F685" s="152" t="s">
        <v>1005</v>
      </c>
      <c r="I685" s="144"/>
      <c r="J685" s="153">
        <f>BK685</f>
        <v>0</v>
      </c>
      <c r="L685" s="141"/>
      <c r="M685" s="146"/>
      <c r="N685" s="147"/>
      <c r="O685" s="147"/>
      <c r="P685" s="148">
        <f>P686</f>
        <v>0</v>
      </c>
      <c r="Q685" s="147"/>
      <c r="R685" s="148">
        <f>R686</f>
        <v>0</v>
      </c>
      <c r="S685" s="147"/>
      <c r="T685" s="149">
        <f>T686</f>
        <v>0</v>
      </c>
      <c r="AR685" s="142" t="s">
        <v>207</v>
      </c>
      <c r="AT685" s="150" t="s">
        <v>73</v>
      </c>
      <c r="AU685" s="150" t="s">
        <v>82</v>
      </c>
      <c r="AY685" s="142" t="s">
        <v>181</v>
      </c>
      <c r="BK685" s="151">
        <f>BK686</f>
        <v>0</v>
      </c>
    </row>
    <row r="686" spans="1:65" s="2" customFormat="1" ht="16.5" customHeight="1">
      <c r="A686" s="34"/>
      <c r="B686" s="154"/>
      <c r="C686" s="155" t="s">
        <v>1006</v>
      </c>
      <c r="D686" s="155" t="s">
        <v>183</v>
      </c>
      <c r="E686" s="156" t="s">
        <v>1007</v>
      </c>
      <c r="F686" s="157" t="s">
        <v>1008</v>
      </c>
      <c r="G686" s="158" t="s">
        <v>963</v>
      </c>
      <c r="H686" s="159">
        <v>1</v>
      </c>
      <c r="I686" s="160"/>
      <c r="J686" s="161">
        <f>ROUND(I686*H686,2)</f>
        <v>0</v>
      </c>
      <c r="K686" s="157" t="s">
        <v>187</v>
      </c>
      <c r="L686" s="35"/>
      <c r="M686" s="214" t="s">
        <v>3</v>
      </c>
      <c r="N686" s="215" t="s">
        <v>45</v>
      </c>
      <c r="O686" s="216"/>
      <c r="P686" s="217">
        <f>O686*H686</f>
        <v>0</v>
      </c>
      <c r="Q686" s="217">
        <v>0</v>
      </c>
      <c r="R686" s="217">
        <f>Q686*H686</f>
        <v>0</v>
      </c>
      <c r="S686" s="217">
        <v>0</v>
      </c>
      <c r="T686" s="21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66" t="s">
        <v>964</v>
      </c>
      <c r="AT686" s="166" t="s">
        <v>183</v>
      </c>
      <c r="AU686" s="166" t="s">
        <v>84</v>
      </c>
      <c r="AY686" s="19" t="s">
        <v>181</v>
      </c>
      <c r="BE686" s="167">
        <f>IF(N686="základní",J686,0)</f>
        <v>0</v>
      </c>
      <c r="BF686" s="167">
        <f>IF(N686="snížená",J686,0)</f>
        <v>0</v>
      </c>
      <c r="BG686" s="167">
        <f>IF(N686="zákl. přenesená",J686,0)</f>
        <v>0</v>
      </c>
      <c r="BH686" s="167">
        <f>IF(N686="sníž. přenesená",J686,0)</f>
        <v>0</v>
      </c>
      <c r="BI686" s="167">
        <f>IF(N686="nulová",J686,0)</f>
        <v>0</v>
      </c>
      <c r="BJ686" s="19" t="s">
        <v>82</v>
      </c>
      <c r="BK686" s="167">
        <f>ROUND(I686*H686,2)</f>
        <v>0</v>
      </c>
      <c r="BL686" s="19" t="s">
        <v>964</v>
      </c>
      <c r="BM686" s="166" t="s">
        <v>1009</v>
      </c>
    </row>
    <row r="687" spans="1:65" s="2" customFormat="1" ht="6.95" customHeight="1">
      <c r="A687" s="34"/>
      <c r="B687" s="44"/>
      <c r="C687" s="45"/>
      <c r="D687" s="45"/>
      <c r="E687" s="45"/>
      <c r="F687" s="45"/>
      <c r="G687" s="45"/>
      <c r="H687" s="45"/>
      <c r="I687" s="114"/>
      <c r="J687" s="45"/>
      <c r="K687" s="45"/>
      <c r="L687" s="35"/>
      <c r="M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</row>
  </sheetData>
  <autoFilter ref="C100:K686"/>
  <mergeCells count="9">
    <mergeCell ref="E50:H50"/>
    <mergeCell ref="E93:H93"/>
    <mergeCell ref="L2:V2"/>
    <mergeCell ref="E9:H9"/>
    <mergeCell ref="E18:H18"/>
    <mergeCell ref="E27:H27"/>
    <mergeCell ref="E7:J7"/>
    <mergeCell ref="E48:J48"/>
    <mergeCell ref="E91:J9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2"/>
  <sheetViews>
    <sheetView showGridLines="0" workbookViewId="0">
      <selection activeCell="E48" sqref="E48:J4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432" t="s">
        <v>6</v>
      </c>
      <c r="M2" s="433"/>
      <c r="N2" s="433"/>
      <c r="O2" s="433"/>
      <c r="P2" s="433"/>
      <c r="Q2" s="433"/>
      <c r="R2" s="433"/>
      <c r="S2" s="433"/>
      <c r="T2" s="433"/>
      <c r="U2" s="433"/>
      <c r="V2" s="433"/>
      <c r="AT2" s="19" t="s">
        <v>87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101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447" t="str">
        <f>'Rekapitulace stavby'!K6</f>
        <v>Praha Holešovice OŘ Praha - oprava - Oprava východního křídla odbavovací haly žst. Praha Holešovice</v>
      </c>
      <c r="F7" s="447"/>
      <c r="G7" s="447"/>
      <c r="H7" s="447"/>
      <c r="I7" s="447"/>
      <c r="J7" s="447"/>
      <c r="L7" s="22"/>
    </row>
    <row r="8" spans="1:46" s="2" customFormat="1" ht="12" customHeight="1">
      <c r="A8" s="34"/>
      <c r="B8" s="35"/>
      <c r="C8" s="34"/>
      <c r="D8" s="29" t="s">
        <v>108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426" t="s">
        <v>1010</v>
      </c>
      <c r="F9" s="446"/>
      <c r="G9" s="446"/>
      <c r="H9" s="446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1011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1780</v>
      </c>
      <c r="F15" s="34"/>
      <c r="G15" s="34"/>
      <c r="H15" s="34"/>
      <c r="I15" s="96" t="s">
        <v>28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449" t="str">
        <f>'Rekapitulace stavby'!E14</f>
        <v>Vyplň údaj</v>
      </c>
      <c r="F18" s="441"/>
      <c r="G18" s="441"/>
      <c r="H18" s="441"/>
      <c r="I18" s="96" t="s">
        <v>28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1012</v>
      </c>
      <c r="F21" s="34"/>
      <c r="G21" s="34"/>
      <c r="H21" s="34"/>
      <c r="I21" s="96" t="s">
        <v>28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1013</v>
      </c>
      <c r="F24" s="34"/>
      <c r="G24" s="34"/>
      <c r="H24" s="34"/>
      <c r="I24" s="96" t="s">
        <v>28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38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445" t="s">
        <v>3</v>
      </c>
      <c r="F27" s="445"/>
      <c r="G27" s="445"/>
      <c r="H27" s="445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40</v>
      </c>
      <c r="E30" s="34"/>
      <c r="F30" s="34"/>
      <c r="G30" s="34"/>
      <c r="H30" s="34"/>
      <c r="I30" s="94"/>
      <c r="J30" s="68">
        <f>ROUND(J87,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42</v>
      </c>
      <c r="G32" s="34"/>
      <c r="H32" s="34"/>
      <c r="I32" s="103" t="s">
        <v>41</v>
      </c>
      <c r="J32" s="38" t="s">
        <v>43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44</v>
      </c>
      <c r="E33" s="29" t="s">
        <v>45</v>
      </c>
      <c r="F33" s="105">
        <f>ROUND((SUM(BE87:BE311)),  2)</f>
        <v>0</v>
      </c>
      <c r="G33" s="34"/>
      <c r="H33" s="34"/>
      <c r="I33" s="106">
        <v>0.21</v>
      </c>
      <c r="J33" s="105">
        <f>ROUND(((SUM(BE87:BE311))*I33),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46</v>
      </c>
      <c r="F34" s="105">
        <f>ROUND((SUM(BF87:BF311)),  2)</f>
        <v>0</v>
      </c>
      <c r="G34" s="34"/>
      <c r="H34" s="34"/>
      <c r="I34" s="106">
        <v>0.15</v>
      </c>
      <c r="J34" s="105">
        <f>ROUND(((SUM(BF87:BF311))*I34),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47</v>
      </c>
      <c r="F35" s="105">
        <f>ROUND((SUM(BG87:BG311)),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48</v>
      </c>
      <c r="F36" s="105">
        <f>ROUND((SUM(BH87:BH311)),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5">
        <f>ROUND((SUM(BI87:BI311)),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50</v>
      </c>
      <c r="E39" s="57"/>
      <c r="F39" s="57"/>
      <c r="G39" s="109" t="s">
        <v>51</v>
      </c>
      <c r="H39" s="110" t="s">
        <v>52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140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447" t="str">
        <f>E7</f>
        <v>Praha Holešovice OŘ Praha - oprava - Oprava východního křídla odbavovací haly žst. Praha Holešovice</v>
      </c>
      <c r="F48" s="447"/>
      <c r="G48" s="447"/>
      <c r="H48" s="447"/>
      <c r="I48" s="447"/>
      <c r="J48" s="447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108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426" t="str">
        <f>E9</f>
        <v>02 - ZTI</v>
      </c>
      <c r="F50" s="446"/>
      <c r="G50" s="446"/>
      <c r="H50" s="446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 xml:space="preserve"> 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26</v>
      </c>
      <c r="D54" s="34"/>
      <c r="E54" s="34"/>
      <c r="F54" s="27" t="str">
        <f>E15</f>
        <v>Správa železnic, státní organizace</v>
      </c>
      <c r="G54" s="34"/>
      <c r="H54" s="34"/>
      <c r="I54" s="96" t="s">
        <v>31</v>
      </c>
      <c r="J54" s="32" t="str">
        <f>E21</f>
        <v>PROINSTAL - Zahradník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96" t="s">
        <v>36</v>
      </c>
      <c r="J55" s="32" t="str">
        <f>E24</f>
        <v>Ing. Zahradník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141</v>
      </c>
      <c r="D57" s="107"/>
      <c r="E57" s="107"/>
      <c r="F57" s="107"/>
      <c r="G57" s="107"/>
      <c r="H57" s="107"/>
      <c r="I57" s="117"/>
      <c r="J57" s="118" t="s">
        <v>142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72</v>
      </c>
      <c r="D59" s="34"/>
      <c r="E59" s="34"/>
      <c r="F59" s="34"/>
      <c r="G59" s="34"/>
      <c r="H59" s="34"/>
      <c r="I59" s="94"/>
      <c r="J59" s="68">
        <f>J87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143</v>
      </c>
    </row>
    <row r="60" spans="1:47" s="9" customFormat="1" ht="24.95" customHeight="1">
      <c r="B60" s="120"/>
      <c r="D60" s="121" t="s">
        <v>1014</v>
      </c>
      <c r="E60" s="122"/>
      <c r="F60" s="122"/>
      <c r="G60" s="122"/>
      <c r="H60" s="122"/>
      <c r="I60" s="123"/>
      <c r="J60" s="124">
        <f>J88</f>
        <v>0</v>
      </c>
      <c r="L60" s="120"/>
    </row>
    <row r="61" spans="1:47" s="10" customFormat="1" ht="19.899999999999999" customHeight="1">
      <c r="B61" s="125"/>
      <c r="D61" s="126" t="s">
        <v>1015</v>
      </c>
      <c r="E61" s="127"/>
      <c r="F61" s="127"/>
      <c r="G61" s="127"/>
      <c r="H61" s="127"/>
      <c r="I61" s="128"/>
      <c r="J61" s="129">
        <f>J89</f>
        <v>0</v>
      </c>
      <c r="L61" s="125"/>
    </row>
    <row r="62" spans="1:47" s="10" customFormat="1" ht="19.899999999999999" customHeight="1">
      <c r="B62" s="125"/>
      <c r="D62" s="126" t="s">
        <v>1016</v>
      </c>
      <c r="E62" s="127"/>
      <c r="F62" s="127"/>
      <c r="G62" s="127"/>
      <c r="H62" s="127"/>
      <c r="I62" s="128"/>
      <c r="J62" s="129">
        <f>J104</f>
        <v>0</v>
      </c>
      <c r="L62" s="125"/>
    </row>
    <row r="63" spans="1:47" s="10" customFormat="1" ht="19.899999999999999" customHeight="1">
      <c r="B63" s="125"/>
      <c r="D63" s="126" t="s">
        <v>1017</v>
      </c>
      <c r="E63" s="127"/>
      <c r="F63" s="127"/>
      <c r="G63" s="127"/>
      <c r="H63" s="127"/>
      <c r="I63" s="128"/>
      <c r="J63" s="129">
        <f>J159</f>
        <v>0</v>
      </c>
      <c r="L63" s="125"/>
    </row>
    <row r="64" spans="1:47" s="10" customFormat="1" ht="19.899999999999999" customHeight="1">
      <c r="B64" s="125"/>
      <c r="D64" s="126" t="s">
        <v>1018</v>
      </c>
      <c r="E64" s="127"/>
      <c r="F64" s="127"/>
      <c r="G64" s="127"/>
      <c r="H64" s="127"/>
      <c r="I64" s="128"/>
      <c r="J64" s="129">
        <f>J243</f>
        <v>0</v>
      </c>
      <c r="L64" s="125"/>
    </row>
    <row r="65" spans="1:31" s="10" customFormat="1" ht="19.899999999999999" customHeight="1">
      <c r="B65" s="125"/>
      <c r="D65" s="126" t="s">
        <v>1019</v>
      </c>
      <c r="E65" s="127"/>
      <c r="F65" s="127"/>
      <c r="G65" s="127"/>
      <c r="H65" s="127"/>
      <c r="I65" s="128"/>
      <c r="J65" s="129">
        <f>J281</f>
        <v>0</v>
      </c>
      <c r="L65" s="125"/>
    </row>
    <row r="66" spans="1:31" s="9" customFormat="1" ht="24.95" customHeight="1">
      <c r="B66" s="120"/>
      <c r="D66" s="121" t="s">
        <v>1020</v>
      </c>
      <c r="E66" s="122"/>
      <c r="F66" s="122"/>
      <c r="G66" s="122"/>
      <c r="H66" s="122"/>
      <c r="I66" s="123"/>
      <c r="J66" s="124">
        <f>J297</f>
        <v>0</v>
      </c>
      <c r="L66" s="120"/>
    </row>
    <row r="67" spans="1:31" s="10" customFormat="1" ht="19.899999999999999" customHeight="1">
      <c r="B67" s="125"/>
      <c r="D67" s="126" t="s">
        <v>1021</v>
      </c>
      <c r="E67" s="127"/>
      <c r="F67" s="127"/>
      <c r="G67" s="127"/>
      <c r="H67" s="127"/>
      <c r="I67" s="128"/>
      <c r="J67" s="129">
        <f>J298</f>
        <v>0</v>
      </c>
      <c r="L67" s="125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4"/>
      <c r="C69" s="45"/>
      <c r="D69" s="45"/>
      <c r="E69" s="45"/>
      <c r="F69" s="45"/>
      <c r="G69" s="45"/>
      <c r="H69" s="45"/>
      <c r="I69" s="114"/>
      <c r="J69" s="45"/>
      <c r="K69" s="45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6"/>
      <c r="C73" s="47"/>
      <c r="D73" s="47"/>
      <c r="E73" s="47"/>
      <c r="F73" s="47"/>
      <c r="G73" s="47"/>
      <c r="H73" s="47"/>
      <c r="I73" s="115"/>
      <c r="J73" s="47"/>
      <c r="K73" s="47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166</v>
      </c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94"/>
      <c r="J75" s="34"/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447" t="str">
        <f>E7</f>
        <v>Praha Holešovice OŘ Praha - oprava - Oprava východního křídla odbavovací haly žst. Praha Holešovice</v>
      </c>
      <c r="F77" s="448"/>
      <c r="G77" s="448"/>
      <c r="H77" s="448"/>
      <c r="I77" s="94"/>
      <c r="J77" s="34"/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108</v>
      </c>
      <c r="D78" s="34"/>
      <c r="E78" s="34"/>
      <c r="F78" s="34"/>
      <c r="G78" s="34"/>
      <c r="H78" s="34"/>
      <c r="I78" s="94"/>
      <c r="J78" s="34"/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426" t="str">
        <f>E9</f>
        <v>02 - ZTI</v>
      </c>
      <c r="F79" s="446"/>
      <c r="G79" s="446"/>
      <c r="H79" s="446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94"/>
      <c r="J80" s="34"/>
      <c r="K80" s="34"/>
      <c r="L80" s="9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4"/>
      <c r="E81" s="34"/>
      <c r="F81" s="27" t="str">
        <f>F12</f>
        <v xml:space="preserve"> </v>
      </c>
      <c r="G81" s="34"/>
      <c r="H81" s="34"/>
      <c r="I81" s="96" t="s">
        <v>24</v>
      </c>
      <c r="J81" s="52" t="str">
        <f>IF(J12="","",J12)</f>
        <v>27. 1. 2020</v>
      </c>
      <c r="K81" s="34"/>
      <c r="L81" s="9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94"/>
      <c r="J82" s="34"/>
      <c r="K82" s="34"/>
      <c r="L82" s="9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26</v>
      </c>
      <c r="D83" s="34"/>
      <c r="E83" s="34"/>
      <c r="F83" s="27" t="str">
        <f>E15</f>
        <v>Správa železnic, státní organizace</v>
      </c>
      <c r="G83" s="34"/>
      <c r="H83" s="34"/>
      <c r="I83" s="96" t="s">
        <v>31</v>
      </c>
      <c r="J83" s="32" t="str">
        <f>E21</f>
        <v>PROINSTAL - Zahradník</v>
      </c>
      <c r="K83" s="34"/>
      <c r="L83" s="9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4"/>
      <c r="E84" s="34"/>
      <c r="F84" s="27" t="str">
        <f>IF(E18="","",E18)</f>
        <v>Vyplň údaj</v>
      </c>
      <c r="G84" s="34"/>
      <c r="H84" s="34"/>
      <c r="I84" s="96" t="s">
        <v>36</v>
      </c>
      <c r="J84" s="32" t="str">
        <f>E24</f>
        <v>Ing. Zahradník</v>
      </c>
      <c r="K84" s="34"/>
      <c r="L84" s="9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94"/>
      <c r="J85" s="34"/>
      <c r="K85" s="34"/>
      <c r="L85" s="9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30"/>
      <c r="B86" s="131"/>
      <c r="C86" s="132" t="s">
        <v>167</v>
      </c>
      <c r="D86" s="133" t="s">
        <v>59</v>
      </c>
      <c r="E86" s="133" t="s">
        <v>55</v>
      </c>
      <c r="F86" s="133" t="s">
        <v>56</v>
      </c>
      <c r="G86" s="133" t="s">
        <v>168</v>
      </c>
      <c r="H86" s="133" t="s">
        <v>169</v>
      </c>
      <c r="I86" s="134" t="s">
        <v>170</v>
      </c>
      <c r="J86" s="133" t="s">
        <v>142</v>
      </c>
      <c r="K86" s="135" t="s">
        <v>171</v>
      </c>
      <c r="L86" s="136"/>
      <c r="M86" s="59" t="s">
        <v>3</v>
      </c>
      <c r="N86" s="60" t="s">
        <v>44</v>
      </c>
      <c r="O86" s="60" t="s">
        <v>172</v>
      </c>
      <c r="P86" s="60" t="s">
        <v>173</v>
      </c>
      <c r="Q86" s="60" t="s">
        <v>174</v>
      </c>
      <c r="R86" s="60" t="s">
        <v>175</v>
      </c>
      <c r="S86" s="60" t="s">
        <v>176</v>
      </c>
      <c r="T86" s="61" t="s">
        <v>177</v>
      </c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</row>
    <row r="87" spans="1:65" s="2" customFormat="1" ht="22.9" customHeight="1">
      <c r="A87" s="34"/>
      <c r="B87" s="35"/>
      <c r="C87" s="66" t="s">
        <v>178</v>
      </c>
      <c r="D87" s="34"/>
      <c r="E87" s="34"/>
      <c r="F87" s="34"/>
      <c r="G87" s="34"/>
      <c r="H87" s="34"/>
      <c r="I87" s="94"/>
      <c r="J87" s="137">
        <f>BK87</f>
        <v>0</v>
      </c>
      <c r="K87" s="34"/>
      <c r="L87" s="35"/>
      <c r="M87" s="62"/>
      <c r="N87" s="53"/>
      <c r="O87" s="63"/>
      <c r="P87" s="138">
        <f>P88+P297</f>
        <v>0</v>
      </c>
      <c r="Q87" s="63"/>
      <c r="R87" s="138">
        <f>R88+R297</f>
        <v>0</v>
      </c>
      <c r="S87" s="63"/>
      <c r="T87" s="139">
        <f>T88+T297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73</v>
      </c>
      <c r="AU87" s="19" t="s">
        <v>143</v>
      </c>
      <c r="BK87" s="140">
        <f>BK88+BK297</f>
        <v>0</v>
      </c>
    </row>
    <row r="88" spans="1:65" s="12" customFormat="1" ht="25.9" customHeight="1">
      <c r="B88" s="141"/>
      <c r="D88" s="142" t="s">
        <v>73</v>
      </c>
      <c r="E88" s="143" t="s">
        <v>443</v>
      </c>
      <c r="F88" s="143" t="s">
        <v>443</v>
      </c>
      <c r="I88" s="144"/>
      <c r="J88" s="145">
        <f>BK88</f>
        <v>0</v>
      </c>
      <c r="L88" s="141"/>
      <c r="M88" s="146"/>
      <c r="N88" s="147"/>
      <c r="O88" s="147"/>
      <c r="P88" s="148">
        <f>P89+P104+P159+P243+P281</f>
        <v>0</v>
      </c>
      <c r="Q88" s="147"/>
      <c r="R88" s="148">
        <f>R89+R104+R159+R243+R281</f>
        <v>0</v>
      </c>
      <c r="S88" s="147"/>
      <c r="T88" s="149">
        <f>T89+T104+T159+T243+T281</f>
        <v>0</v>
      </c>
      <c r="AR88" s="142" t="s">
        <v>84</v>
      </c>
      <c r="AT88" s="150" t="s">
        <v>73</v>
      </c>
      <c r="AU88" s="150" t="s">
        <v>74</v>
      </c>
      <c r="AY88" s="142" t="s">
        <v>181</v>
      </c>
      <c r="BK88" s="151">
        <f>BK89+BK104+BK159+BK243+BK281</f>
        <v>0</v>
      </c>
    </row>
    <row r="89" spans="1:65" s="12" customFormat="1" ht="22.9" customHeight="1">
      <c r="B89" s="141"/>
      <c r="D89" s="142" t="s">
        <v>73</v>
      </c>
      <c r="E89" s="152" t="s">
        <v>1022</v>
      </c>
      <c r="F89" s="152" t="s">
        <v>1023</v>
      </c>
      <c r="I89" s="144"/>
      <c r="J89" s="153">
        <f>BK89</f>
        <v>0</v>
      </c>
      <c r="L89" s="141"/>
      <c r="M89" s="146"/>
      <c r="N89" s="147"/>
      <c r="O89" s="147"/>
      <c r="P89" s="148">
        <f>SUM(P90:P103)</f>
        <v>0</v>
      </c>
      <c r="Q89" s="147"/>
      <c r="R89" s="148">
        <f>SUM(R90:R103)</f>
        <v>0</v>
      </c>
      <c r="S89" s="147"/>
      <c r="T89" s="149">
        <f>SUM(T90:T103)</f>
        <v>0</v>
      </c>
      <c r="AR89" s="142" t="s">
        <v>84</v>
      </c>
      <c r="AT89" s="150" t="s">
        <v>73</v>
      </c>
      <c r="AU89" s="150" t="s">
        <v>82</v>
      </c>
      <c r="AY89" s="142" t="s">
        <v>181</v>
      </c>
      <c r="BK89" s="151">
        <f>SUM(BK90:BK103)</f>
        <v>0</v>
      </c>
    </row>
    <row r="90" spans="1:65" s="2" customFormat="1" ht="21.75" customHeight="1">
      <c r="A90" s="34"/>
      <c r="B90" s="154"/>
      <c r="C90" s="155" t="s">
        <v>82</v>
      </c>
      <c r="D90" s="155" t="s">
        <v>183</v>
      </c>
      <c r="E90" s="156" t="s">
        <v>1024</v>
      </c>
      <c r="F90" s="157" t="s">
        <v>1025</v>
      </c>
      <c r="G90" s="158" t="s">
        <v>234</v>
      </c>
      <c r="H90" s="159">
        <v>7</v>
      </c>
      <c r="I90" s="160"/>
      <c r="J90" s="161">
        <f>ROUND(I90*H90,2)</f>
        <v>0</v>
      </c>
      <c r="K90" s="157" t="s">
        <v>1026</v>
      </c>
      <c r="L90" s="35"/>
      <c r="M90" s="162" t="s">
        <v>3</v>
      </c>
      <c r="N90" s="163" t="s">
        <v>45</v>
      </c>
      <c r="O90" s="55"/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6" t="s">
        <v>285</v>
      </c>
      <c r="AT90" s="166" t="s">
        <v>183</v>
      </c>
      <c r="AU90" s="166" t="s">
        <v>84</v>
      </c>
      <c r="AY90" s="19" t="s">
        <v>181</v>
      </c>
      <c r="BE90" s="167">
        <f>IF(N90="základní",J90,0)</f>
        <v>0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9" t="s">
        <v>82</v>
      </c>
      <c r="BK90" s="167">
        <f>ROUND(I90*H90,2)</f>
        <v>0</v>
      </c>
      <c r="BL90" s="19" t="s">
        <v>285</v>
      </c>
      <c r="BM90" s="166" t="s">
        <v>84</v>
      </c>
    </row>
    <row r="91" spans="1:65" s="13" customFormat="1">
      <c r="B91" s="168"/>
      <c r="D91" s="169" t="s">
        <v>190</v>
      </c>
      <c r="E91" s="170" t="s">
        <v>3</v>
      </c>
      <c r="F91" s="171" t="s">
        <v>1027</v>
      </c>
      <c r="H91" s="172">
        <v>7</v>
      </c>
      <c r="I91" s="173"/>
      <c r="L91" s="168"/>
      <c r="M91" s="174"/>
      <c r="N91" s="175"/>
      <c r="O91" s="175"/>
      <c r="P91" s="175"/>
      <c r="Q91" s="175"/>
      <c r="R91" s="175"/>
      <c r="S91" s="175"/>
      <c r="T91" s="176"/>
      <c r="AT91" s="170" t="s">
        <v>190</v>
      </c>
      <c r="AU91" s="170" t="s">
        <v>84</v>
      </c>
      <c r="AV91" s="13" t="s">
        <v>84</v>
      </c>
      <c r="AW91" s="13" t="s">
        <v>35</v>
      </c>
      <c r="AX91" s="13" t="s">
        <v>74</v>
      </c>
      <c r="AY91" s="170" t="s">
        <v>181</v>
      </c>
    </row>
    <row r="92" spans="1:65" s="14" customFormat="1">
      <c r="B92" s="177"/>
      <c r="D92" s="169" t="s">
        <v>190</v>
      </c>
      <c r="E92" s="178" t="s">
        <v>3</v>
      </c>
      <c r="F92" s="179" t="s">
        <v>193</v>
      </c>
      <c r="H92" s="180">
        <v>7</v>
      </c>
      <c r="I92" s="181"/>
      <c r="L92" s="177"/>
      <c r="M92" s="182"/>
      <c r="N92" s="183"/>
      <c r="O92" s="183"/>
      <c r="P92" s="183"/>
      <c r="Q92" s="183"/>
      <c r="R92" s="183"/>
      <c r="S92" s="183"/>
      <c r="T92" s="184"/>
      <c r="AT92" s="178" t="s">
        <v>190</v>
      </c>
      <c r="AU92" s="178" t="s">
        <v>84</v>
      </c>
      <c r="AV92" s="14" t="s">
        <v>188</v>
      </c>
      <c r="AW92" s="14" t="s">
        <v>35</v>
      </c>
      <c r="AX92" s="14" t="s">
        <v>82</v>
      </c>
      <c r="AY92" s="178" t="s">
        <v>181</v>
      </c>
    </row>
    <row r="93" spans="1:65" s="2" customFormat="1" ht="21.75" customHeight="1">
      <c r="A93" s="34"/>
      <c r="B93" s="154"/>
      <c r="C93" s="200" t="s">
        <v>84</v>
      </c>
      <c r="D93" s="200" t="s">
        <v>297</v>
      </c>
      <c r="E93" s="201" t="s">
        <v>1028</v>
      </c>
      <c r="F93" s="202" t="s">
        <v>1029</v>
      </c>
      <c r="G93" s="203" t="s">
        <v>234</v>
      </c>
      <c r="H93" s="204">
        <v>3</v>
      </c>
      <c r="I93" s="205"/>
      <c r="J93" s="206">
        <f>ROUND(I93*H93,2)</f>
        <v>0</v>
      </c>
      <c r="K93" s="202" t="s">
        <v>1026</v>
      </c>
      <c r="L93" s="207"/>
      <c r="M93" s="208" t="s">
        <v>3</v>
      </c>
      <c r="N93" s="209" t="s">
        <v>45</v>
      </c>
      <c r="O93" s="55"/>
      <c r="P93" s="164">
        <f>O93*H93</f>
        <v>0</v>
      </c>
      <c r="Q93" s="164">
        <v>0</v>
      </c>
      <c r="R93" s="164">
        <f>Q93*H93</f>
        <v>0</v>
      </c>
      <c r="S93" s="164">
        <v>0</v>
      </c>
      <c r="T93" s="16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6" t="s">
        <v>389</v>
      </c>
      <c r="AT93" s="166" t="s">
        <v>297</v>
      </c>
      <c r="AU93" s="166" t="s">
        <v>84</v>
      </c>
      <c r="AY93" s="19" t="s">
        <v>181</v>
      </c>
      <c r="BE93" s="167">
        <f>IF(N93="základní",J93,0)</f>
        <v>0</v>
      </c>
      <c r="BF93" s="167">
        <f>IF(N93="snížená",J93,0)</f>
        <v>0</v>
      </c>
      <c r="BG93" s="167">
        <f>IF(N93="zákl. přenesená",J93,0)</f>
        <v>0</v>
      </c>
      <c r="BH93" s="167">
        <f>IF(N93="sníž. přenesená",J93,0)</f>
        <v>0</v>
      </c>
      <c r="BI93" s="167">
        <f>IF(N93="nulová",J93,0)</f>
        <v>0</v>
      </c>
      <c r="BJ93" s="19" t="s">
        <v>82</v>
      </c>
      <c r="BK93" s="167">
        <f>ROUND(I93*H93,2)</f>
        <v>0</v>
      </c>
      <c r="BL93" s="19" t="s">
        <v>285</v>
      </c>
      <c r="BM93" s="166" t="s">
        <v>188</v>
      </c>
    </row>
    <row r="94" spans="1:65" s="15" customFormat="1">
      <c r="B94" s="185"/>
      <c r="D94" s="169" t="s">
        <v>190</v>
      </c>
      <c r="E94" s="186" t="s">
        <v>3</v>
      </c>
      <c r="F94" s="187" t="s">
        <v>1030</v>
      </c>
      <c r="H94" s="186" t="s">
        <v>3</v>
      </c>
      <c r="I94" s="188"/>
      <c r="L94" s="185"/>
      <c r="M94" s="189"/>
      <c r="N94" s="190"/>
      <c r="O94" s="190"/>
      <c r="P94" s="190"/>
      <c r="Q94" s="190"/>
      <c r="R94" s="190"/>
      <c r="S94" s="190"/>
      <c r="T94" s="191"/>
      <c r="AT94" s="186" t="s">
        <v>190</v>
      </c>
      <c r="AU94" s="186" t="s">
        <v>84</v>
      </c>
      <c r="AV94" s="15" t="s">
        <v>82</v>
      </c>
      <c r="AW94" s="15" t="s">
        <v>35</v>
      </c>
      <c r="AX94" s="15" t="s">
        <v>74</v>
      </c>
      <c r="AY94" s="186" t="s">
        <v>181</v>
      </c>
    </row>
    <row r="95" spans="1:65" s="13" customFormat="1">
      <c r="B95" s="168"/>
      <c r="D95" s="169" t="s">
        <v>190</v>
      </c>
      <c r="E95" s="170" t="s">
        <v>3</v>
      </c>
      <c r="F95" s="171" t="s">
        <v>1031</v>
      </c>
      <c r="H95" s="172">
        <v>2.69</v>
      </c>
      <c r="I95" s="173"/>
      <c r="L95" s="168"/>
      <c r="M95" s="174"/>
      <c r="N95" s="175"/>
      <c r="O95" s="175"/>
      <c r="P95" s="175"/>
      <c r="Q95" s="175"/>
      <c r="R95" s="175"/>
      <c r="S95" s="175"/>
      <c r="T95" s="176"/>
      <c r="AT95" s="170" t="s">
        <v>190</v>
      </c>
      <c r="AU95" s="170" t="s">
        <v>84</v>
      </c>
      <c r="AV95" s="13" t="s">
        <v>84</v>
      </c>
      <c r="AW95" s="13" t="s">
        <v>35</v>
      </c>
      <c r="AX95" s="13" t="s">
        <v>74</v>
      </c>
      <c r="AY95" s="170" t="s">
        <v>181</v>
      </c>
    </row>
    <row r="96" spans="1:65" s="13" customFormat="1">
      <c r="B96" s="168"/>
      <c r="D96" s="169" t="s">
        <v>190</v>
      </c>
      <c r="E96" s="170" t="s">
        <v>3</v>
      </c>
      <c r="F96" s="171" t="s">
        <v>1032</v>
      </c>
      <c r="H96" s="172">
        <v>0.31</v>
      </c>
      <c r="I96" s="173"/>
      <c r="L96" s="168"/>
      <c r="M96" s="174"/>
      <c r="N96" s="175"/>
      <c r="O96" s="175"/>
      <c r="P96" s="175"/>
      <c r="Q96" s="175"/>
      <c r="R96" s="175"/>
      <c r="S96" s="175"/>
      <c r="T96" s="176"/>
      <c r="AT96" s="170" t="s">
        <v>190</v>
      </c>
      <c r="AU96" s="170" t="s">
        <v>84</v>
      </c>
      <c r="AV96" s="13" t="s">
        <v>84</v>
      </c>
      <c r="AW96" s="13" t="s">
        <v>35</v>
      </c>
      <c r="AX96" s="13" t="s">
        <v>74</v>
      </c>
      <c r="AY96" s="170" t="s">
        <v>181</v>
      </c>
    </row>
    <row r="97" spans="1:65" s="14" customFormat="1">
      <c r="B97" s="177"/>
      <c r="D97" s="169" t="s">
        <v>190</v>
      </c>
      <c r="E97" s="178" t="s">
        <v>3</v>
      </c>
      <c r="F97" s="179" t="s">
        <v>193</v>
      </c>
      <c r="H97" s="180">
        <v>3</v>
      </c>
      <c r="I97" s="181"/>
      <c r="L97" s="177"/>
      <c r="M97" s="182"/>
      <c r="N97" s="183"/>
      <c r="O97" s="183"/>
      <c r="P97" s="183"/>
      <c r="Q97" s="183"/>
      <c r="R97" s="183"/>
      <c r="S97" s="183"/>
      <c r="T97" s="184"/>
      <c r="AT97" s="178" t="s">
        <v>190</v>
      </c>
      <c r="AU97" s="178" t="s">
        <v>84</v>
      </c>
      <c r="AV97" s="14" t="s">
        <v>188</v>
      </c>
      <c r="AW97" s="14" t="s">
        <v>35</v>
      </c>
      <c r="AX97" s="14" t="s">
        <v>82</v>
      </c>
      <c r="AY97" s="178" t="s">
        <v>181</v>
      </c>
    </row>
    <row r="98" spans="1:65" s="2" customFormat="1" ht="21.75" customHeight="1">
      <c r="A98" s="34"/>
      <c r="B98" s="154"/>
      <c r="C98" s="200" t="s">
        <v>124</v>
      </c>
      <c r="D98" s="200" t="s">
        <v>297</v>
      </c>
      <c r="E98" s="201" t="s">
        <v>1033</v>
      </c>
      <c r="F98" s="202" t="s">
        <v>1034</v>
      </c>
      <c r="G98" s="203" t="s">
        <v>234</v>
      </c>
      <c r="H98" s="204">
        <v>4</v>
      </c>
      <c r="I98" s="205"/>
      <c r="J98" s="206">
        <f>ROUND(I98*H98,2)</f>
        <v>0</v>
      </c>
      <c r="K98" s="202" t="s">
        <v>1026</v>
      </c>
      <c r="L98" s="207"/>
      <c r="M98" s="208" t="s">
        <v>3</v>
      </c>
      <c r="N98" s="209" t="s">
        <v>45</v>
      </c>
      <c r="O98" s="55"/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6" t="s">
        <v>389</v>
      </c>
      <c r="AT98" s="166" t="s">
        <v>297</v>
      </c>
      <c r="AU98" s="166" t="s">
        <v>84</v>
      </c>
      <c r="AY98" s="19" t="s">
        <v>181</v>
      </c>
      <c r="BE98" s="167">
        <f>IF(N98="základní",J98,0)</f>
        <v>0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9" t="s">
        <v>82</v>
      </c>
      <c r="BK98" s="167">
        <f>ROUND(I98*H98,2)</f>
        <v>0</v>
      </c>
      <c r="BL98" s="19" t="s">
        <v>285</v>
      </c>
      <c r="BM98" s="166" t="s">
        <v>213</v>
      </c>
    </row>
    <row r="99" spans="1:65" s="15" customFormat="1">
      <c r="B99" s="185"/>
      <c r="D99" s="169" t="s">
        <v>190</v>
      </c>
      <c r="E99" s="186" t="s">
        <v>3</v>
      </c>
      <c r="F99" s="187" t="s">
        <v>1030</v>
      </c>
      <c r="H99" s="186" t="s">
        <v>3</v>
      </c>
      <c r="I99" s="188"/>
      <c r="L99" s="185"/>
      <c r="M99" s="189"/>
      <c r="N99" s="190"/>
      <c r="O99" s="190"/>
      <c r="P99" s="190"/>
      <c r="Q99" s="190"/>
      <c r="R99" s="190"/>
      <c r="S99" s="190"/>
      <c r="T99" s="191"/>
      <c r="AT99" s="186" t="s">
        <v>190</v>
      </c>
      <c r="AU99" s="186" t="s">
        <v>84</v>
      </c>
      <c r="AV99" s="15" t="s">
        <v>82</v>
      </c>
      <c r="AW99" s="15" t="s">
        <v>35</v>
      </c>
      <c r="AX99" s="15" t="s">
        <v>74</v>
      </c>
      <c r="AY99" s="186" t="s">
        <v>181</v>
      </c>
    </row>
    <row r="100" spans="1:65" s="13" customFormat="1">
      <c r="B100" s="168"/>
      <c r="D100" s="169" t="s">
        <v>190</v>
      </c>
      <c r="E100" s="170" t="s">
        <v>3</v>
      </c>
      <c r="F100" s="171" t="s">
        <v>1035</v>
      </c>
      <c r="H100" s="172">
        <v>3.88</v>
      </c>
      <c r="I100" s="173"/>
      <c r="L100" s="168"/>
      <c r="M100" s="174"/>
      <c r="N100" s="175"/>
      <c r="O100" s="175"/>
      <c r="P100" s="175"/>
      <c r="Q100" s="175"/>
      <c r="R100" s="175"/>
      <c r="S100" s="175"/>
      <c r="T100" s="176"/>
      <c r="AT100" s="170" t="s">
        <v>190</v>
      </c>
      <c r="AU100" s="170" t="s">
        <v>84</v>
      </c>
      <c r="AV100" s="13" t="s">
        <v>84</v>
      </c>
      <c r="AW100" s="13" t="s">
        <v>35</v>
      </c>
      <c r="AX100" s="13" t="s">
        <v>74</v>
      </c>
      <c r="AY100" s="170" t="s">
        <v>181</v>
      </c>
    </row>
    <row r="101" spans="1:65" s="13" customFormat="1">
      <c r="B101" s="168"/>
      <c r="D101" s="169" t="s">
        <v>190</v>
      </c>
      <c r="E101" s="170" t="s">
        <v>3</v>
      </c>
      <c r="F101" s="171" t="s">
        <v>1036</v>
      </c>
      <c r="H101" s="172">
        <v>0.12</v>
      </c>
      <c r="I101" s="173"/>
      <c r="L101" s="168"/>
      <c r="M101" s="174"/>
      <c r="N101" s="175"/>
      <c r="O101" s="175"/>
      <c r="P101" s="175"/>
      <c r="Q101" s="175"/>
      <c r="R101" s="175"/>
      <c r="S101" s="175"/>
      <c r="T101" s="176"/>
      <c r="AT101" s="170" t="s">
        <v>190</v>
      </c>
      <c r="AU101" s="170" t="s">
        <v>84</v>
      </c>
      <c r="AV101" s="13" t="s">
        <v>84</v>
      </c>
      <c r="AW101" s="13" t="s">
        <v>35</v>
      </c>
      <c r="AX101" s="13" t="s">
        <v>74</v>
      </c>
      <c r="AY101" s="170" t="s">
        <v>181</v>
      </c>
    </row>
    <row r="102" spans="1:65" s="14" customFormat="1">
      <c r="B102" s="177"/>
      <c r="D102" s="169" t="s">
        <v>190</v>
      </c>
      <c r="E102" s="178" t="s">
        <v>3</v>
      </c>
      <c r="F102" s="179" t="s">
        <v>193</v>
      </c>
      <c r="H102" s="180">
        <v>4</v>
      </c>
      <c r="I102" s="181"/>
      <c r="L102" s="177"/>
      <c r="M102" s="182"/>
      <c r="N102" s="183"/>
      <c r="O102" s="183"/>
      <c r="P102" s="183"/>
      <c r="Q102" s="183"/>
      <c r="R102" s="183"/>
      <c r="S102" s="183"/>
      <c r="T102" s="184"/>
      <c r="AT102" s="178" t="s">
        <v>190</v>
      </c>
      <c r="AU102" s="178" t="s">
        <v>84</v>
      </c>
      <c r="AV102" s="14" t="s">
        <v>188</v>
      </c>
      <c r="AW102" s="14" t="s">
        <v>35</v>
      </c>
      <c r="AX102" s="14" t="s">
        <v>82</v>
      </c>
      <c r="AY102" s="178" t="s">
        <v>181</v>
      </c>
    </row>
    <row r="103" spans="1:65" s="2" customFormat="1" ht="21.75" customHeight="1">
      <c r="A103" s="34"/>
      <c r="B103" s="154"/>
      <c r="C103" s="155" t="s">
        <v>188</v>
      </c>
      <c r="D103" s="155" t="s">
        <v>183</v>
      </c>
      <c r="E103" s="156" t="s">
        <v>1037</v>
      </c>
      <c r="F103" s="157" t="s">
        <v>1038</v>
      </c>
      <c r="G103" s="158" t="s">
        <v>469</v>
      </c>
      <c r="H103" s="210"/>
      <c r="I103" s="160"/>
      <c r="J103" s="161">
        <f>ROUND(I103*H103,2)</f>
        <v>0</v>
      </c>
      <c r="K103" s="157" t="s">
        <v>1026</v>
      </c>
      <c r="L103" s="35"/>
      <c r="M103" s="162" t="s">
        <v>3</v>
      </c>
      <c r="N103" s="163" t="s">
        <v>45</v>
      </c>
      <c r="O103" s="55"/>
      <c r="P103" s="164">
        <f>O103*H103</f>
        <v>0</v>
      </c>
      <c r="Q103" s="164">
        <v>0</v>
      </c>
      <c r="R103" s="164">
        <f>Q103*H103</f>
        <v>0</v>
      </c>
      <c r="S103" s="164">
        <v>0</v>
      </c>
      <c r="T103" s="16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6" t="s">
        <v>285</v>
      </c>
      <c r="AT103" s="166" t="s">
        <v>183</v>
      </c>
      <c r="AU103" s="166" t="s">
        <v>84</v>
      </c>
      <c r="AY103" s="19" t="s">
        <v>181</v>
      </c>
      <c r="BE103" s="167">
        <f>IF(N103="základní",J103,0)</f>
        <v>0</v>
      </c>
      <c r="BF103" s="167">
        <f>IF(N103="snížená",J103,0)</f>
        <v>0</v>
      </c>
      <c r="BG103" s="167">
        <f>IF(N103="zákl. přenesená",J103,0)</f>
        <v>0</v>
      </c>
      <c r="BH103" s="167">
        <f>IF(N103="sníž. přenesená",J103,0)</f>
        <v>0</v>
      </c>
      <c r="BI103" s="167">
        <f>IF(N103="nulová",J103,0)</f>
        <v>0</v>
      </c>
      <c r="BJ103" s="19" t="s">
        <v>82</v>
      </c>
      <c r="BK103" s="167">
        <f>ROUND(I103*H103,2)</f>
        <v>0</v>
      </c>
      <c r="BL103" s="19" t="s">
        <v>285</v>
      </c>
      <c r="BM103" s="166" t="s">
        <v>226</v>
      </c>
    </row>
    <row r="104" spans="1:65" s="12" customFormat="1" ht="22.9" customHeight="1">
      <c r="B104" s="141"/>
      <c r="D104" s="142" t="s">
        <v>73</v>
      </c>
      <c r="E104" s="152" t="s">
        <v>1039</v>
      </c>
      <c r="F104" s="152" t="s">
        <v>1040</v>
      </c>
      <c r="I104" s="144"/>
      <c r="J104" s="153">
        <f>BK104</f>
        <v>0</v>
      </c>
      <c r="L104" s="141"/>
      <c r="M104" s="146"/>
      <c r="N104" s="147"/>
      <c r="O104" s="147"/>
      <c r="P104" s="148">
        <f>SUM(P105:P158)</f>
        <v>0</v>
      </c>
      <c r="Q104" s="147"/>
      <c r="R104" s="148">
        <f>SUM(R105:R158)</f>
        <v>0</v>
      </c>
      <c r="S104" s="147"/>
      <c r="T104" s="149">
        <f>SUM(T105:T158)</f>
        <v>0</v>
      </c>
      <c r="AR104" s="142" t="s">
        <v>84</v>
      </c>
      <c r="AT104" s="150" t="s">
        <v>73</v>
      </c>
      <c r="AU104" s="150" t="s">
        <v>82</v>
      </c>
      <c r="AY104" s="142" t="s">
        <v>181</v>
      </c>
      <c r="BK104" s="151">
        <f>SUM(BK105:BK158)</f>
        <v>0</v>
      </c>
    </row>
    <row r="105" spans="1:65" s="2" customFormat="1" ht="16.5" customHeight="1">
      <c r="A105" s="34"/>
      <c r="B105" s="154"/>
      <c r="C105" s="155" t="s">
        <v>207</v>
      </c>
      <c r="D105" s="155" t="s">
        <v>183</v>
      </c>
      <c r="E105" s="156" t="s">
        <v>1041</v>
      </c>
      <c r="F105" s="157" t="s">
        <v>1042</v>
      </c>
      <c r="G105" s="158" t="s">
        <v>196</v>
      </c>
      <c r="H105" s="159">
        <v>2</v>
      </c>
      <c r="I105" s="160"/>
      <c r="J105" s="161">
        <f>ROUND(I105*H105,2)</f>
        <v>0</v>
      </c>
      <c r="K105" s="157" t="s">
        <v>1026</v>
      </c>
      <c r="L105" s="35"/>
      <c r="M105" s="162" t="s">
        <v>3</v>
      </c>
      <c r="N105" s="163" t="s">
        <v>45</v>
      </c>
      <c r="O105" s="55"/>
      <c r="P105" s="164">
        <f>O105*H105</f>
        <v>0</v>
      </c>
      <c r="Q105" s="164">
        <v>0</v>
      </c>
      <c r="R105" s="164">
        <f>Q105*H105</f>
        <v>0</v>
      </c>
      <c r="S105" s="164">
        <v>0</v>
      </c>
      <c r="T105" s="16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6" t="s">
        <v>285</v>
      </c>
      <c r="AT105" s="166" t="s">
        <v>183</v>
      </c>
      <c r="AU105" s="166" t="s">
        <v>84</v>
      </c>
      <c r="AY105" s="19" t="s">
        <v>181</v>
      </c>
      <c r="BE105" s="167">
        <f>IF(N105="základní",J105,0)</f>
        <v>0</v>
      </c>
      <c r="BF105" s="167">
        <f>IF(N105="snížená",J105,0)</f>
        <v>0</v>
      </c>
      <c r="BG105" s="167">
        <f>IF(N105="zákl. přenesená",J105,0)</f>
        <v>0</v>
      </c>
      <c r="BH105" s="167">
        <f>IF(N105="sníž. přenesená",J105,0)</f>
        <v>0</v>
      </c>
      <c r="BI105" s="167">
        <f>IF(N105="nulová",J105,0)</f>
        <v>0</v>
      </c>
      <c r="BJ105" s="19" t="s">
        <v>82</v>
      </c>
      <c r="BK105" s="167">
        <f>ROUND(I105*H105,2)</f>
        <v>0</v>
      </c>
      <c r="BL105" s="19" t="s">
        <v>285</v>
      </c>
      <c r="BM105" s="166" t="s">
        <v>238</v>
      </c>
    </row>
    <row r="106" spans="1:65" s="13" customFormat="1">
      <c r="B106" s="168"/>
      <c r="D106" s="169" t="s">
        <v>190</v>
      </c>
      <c r="E106" s="170" t="s">
        <v>3</v>
      </c>
      <c r="F106" s="171" t="s">
        <v>1043</v>
      </c>
      <c r="H106" s="172">
        <v>2</v>
      </c>
      <c r="I106" s="173"/>
      <c r="L106" s="168"/>
      <c r="M106" s="174"/>
      <c r="N106" s="175"/>
      <c r="O106" s="175"/>
      <c r="P106" s="175"/>
      <c r="Q106" s="175"/>
      <c r="R106" s="175"/>
      <c r="S106" s="175"/>
      <c r="T106" s="176"/>
      <c r="AT106" s="170" t="s">
        <v>190</v>
      </c>
      <c r="AU106" s="170" t="s">
        <v>84</v>
      </c>
      <c r="AV106" s="13" t="s">
        <v>84</v>
      </c>
      <c r="AW106" s="13" t="s">
        <v>35</v>
      </c>
      <c r="AX106" s="13" t="s">
        <v>74</v>
      </c>
      <c r="AY106" s="170" t="s">
        <v>181</v>
      </c>
    </row>
    <row r="107" spans="1:65" s="14" customFormat="1">
      <c r="B107" s="177"/>
      <c r="D107" s="169" t="s">
        <v>190</v>
      </c>
      <c r="E107" s="178" t="s">
        <v>3</v>
      </c>
      <c r="F107" s="179" t="s">
        <v>193</v>
      </c>
      <c r="H107" s="180">
        <v>2</v>
      </c>
      <c r="I107" s="181"/>
      <c r="L107" s="177"/>
      <c r="M107" s="182"/>
      <c r="N107" s="183"/>
      <c r="O107" s="183"/>
      <c r="P107" s="183"/>
      <c r="Q107" s="183"/>
      <c r="R107" s="183"/>
      <c r="S107" s="183"/>
      <c r="T107" s="184"/>
      <c r="AT107" s="178" t="s">
        <v>190</v>
      </c>
      <c r="AU107" s="178" t="s">
        <v>84</v>
      </c>
      <c r="AV107" s="14" t="s">
        <v>188</v>
      </c>
      <c r="AW107" s="14" t="s">
        <v>35</v>
      </c>
      <c r="AX107" s="14" t="s">
        <v>82</v>
      </c>
      <c r="AY107" s="178" t="s">
        <v>181</v>
      </c>
    </row>
    <row r="108" spans="1:65" s="2" customFormat="1" ht="16.5" customHeight="1">
      <c r="A108" s="34"/>
      <c r="B108" s="154"/>
      <c r="C108" s="155" t="s">
        <v>213</v>
      </c>
      <c r="D108" s="155" t="s">
        <v>183</v>
      </c>
      <c r="E108" s="156" t="s">
        <v>1044</v>
      </c>
      <c r="F108" s="157" t="s">
        <v>1045</v>
      </c>
      <c r="G108" s="158" t="s">
        <v>196</v>
      </c>
      <c r="H108" s="159">
        <v>2</v>
      </c>
      <c r="I108" s="160"/>
      <c r="J108" s="161">
        <f>ROUND(I108*H108,2)</f>
        <v>0</v>
      </c>
      <c r="K108" s="157" t="s">
        <v>1026</v>
      </c>
      <c r="L108" s="35"/>
      <c r="M108" s="162" t="s">
        <v>3</v>
      </c>
      <c r="N108" s="163" t="s">
        <v>45</v>
      </c>
      <c r="O108" s="55"/>
      <c r="P108" s="164">
        <f>O108*H108</f>
        <v>0</v>
      </c>
      <c r="Q108" s="164">
        <v>0</v>
      </c>
      <c r="R108" s="164">
        <f>Q108*H108</f>
        <v>0</v>
      </c>
      <c r="S108" s="164">
        <v>0</v>
      </c>
      <c r="T108" s="16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6" t="s">
        <v>285</v>
      </c>
      <c r="AT108" s="166" t="s">
        <v>183</v>
      </c>
      <c r="AU108" s="166" t="s">
        <v>84</v>
      </c>
      <c r="AY108" s="19" t="s">
        <v>181</v>
      </c>
      <c r="BE108" s="167">
        <f>IF(N108="základní",J108,0)</f>
        <v>0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9" t="s">
        <v>82</v>
      </c>
      <c r="BK108" s="167">
        <f>ROUND(I108*H108,2)</f>
        <v>0</v>
      </c>
      <c r="BL108" s="19" t="s">
        <v>285</v>
      </c>
      <c r="BM108" s="166" t="s">
        <v>249</v>
      </c>
    </row>
    <row r="109" spans="1:65" s="13" customFormat="1">
      <c r="B109" s="168"/>
      <c r="D109" s="169" t="s">
        <v>190</v>
      </c>
      <c r="E109" s="170" t="s">
        <v>3</v>
      </c>
      <c r="F109" s="171" t="s">
        <v>1043</v>
      </c>
      <c r="H109" s="172">
        <v>2</v>
      </c>
      <c r="I109" s="173"/>
      <c r="L109" s="168"/>
      <c r="M109" s="174"/>
      <c r="N109" s="175"/>
      <c r="O109" s="175"/>
      <c r="P109" s="175"/>
      <c r="Q109" s="175"/>
      <c r="R109" s="175"/>
      <c r="S109" s="175"/>
      <c r="T109" s="176"/>
      <c r="AT109" s="170" t="s">
        <v>190</v>
      </c>
      <c r="AU109" s="170" t="s">
        <v>84</v>
      </c>
      <c r="AV109" s="13" t="s">
        <v>84</v>
      </c>
      <c r="AW109" s="13" t="s">
        <v>35</v>
      </c>
      <c r="AX109" s="13" t="s">
        <v>74</v>
      </c>
      <c r="AY109" s="170" t="s">
        <v>181</v>
      </c>
    </row>
    <row r="110" spans="1:65" s="14" customFormat="1">
      <c r="B110" s="177"/>
      <c r="D110" s="169" t="s">
        <v>190</v>
      </c>
      <c r="E110" s="178" t="s">
        <v>3</v>
      </c>
      <c r="F110" s="179" t="s">
        <v>193</v>
      </c>
      <c r="H110" s="180">
        <v>2</v>
      </c>
      <c r="I110" s="181"/>
      <c r="L110" s="177"/>
      <c r="M110" s="182"/>
      <c r="N110" s="183"/>
      <c r="O110" s="183"/>
      <c r="P110" s="183"/>
      <c r="Q110" s="183"/>
      <c r="R110" s="183"/>
      <c r="S110" s="183"/>
      <c r="T110" s="184"/>
      <c r="AT110" s="178" t="s">
        <v>190</v>
      </c>
      <c r="AU110" s="178" t="s">
        <v>84</v>
      </c>
      <c r="AV110" s="14" t="s">
        <v>188</v>
      </c>
      <c r="AW110" s="14" t="s">
        <v>35</v>
      </c>
      <c r="AX110" s="14" t="s">
        <v>82</v>
      </c>
      <c r="AY110" s="178" t="s">
        <v>181</v>
      </c>
    </row>
    <row r="111" spans="1:65" s="2" customFormat="1" ht="16.5" customHeight="1">
      <c r="A111" s="34"/>
      <c r="B111" s="154"/>
      <c r="C111" s="155" t="s">
        <v>220</v>
      </c>
      <c r="D111" s="155" t="s">
        <v>183</v>
      </c>
      <c r="E111" s="156" t="s">
        <v>1046</v>
      </c>
      <c r="F111" s="157" t="s">
        <v>1047</v>
      </c>
      <c r="G111" s="158" t="s">
        <v>234</v>
      </c>
      <c r="H111" s="159">
        <v>1</v>
      </c>
      <c r="I111" s="160"/>
      <c r="J111" s="161">
        <f>ROUND(I111*H111,2)</f>
        <v>0</v>
      </c>
      <c r="K111" s="157" t="s">
        <v>1026</v>
      </c>
      <c r="L111" s="35"/>
      <c r="M111" s="162" t="s">
        <v>3</v>
      </c>
      <c r="N111" s="163" t="s">
        <v>45</v>
      </c>
      <c r="O111" s="55"/>
      <c r="P111" s="164">
        <f>O111*H111</f>
        <v>0</v>
      </c>
      <c r="Q111" s="164">
        <v>0</v>
      </c>
      <c r="R111" s="164">
        <f>Q111*H111</f>
        <v>0</v>
      </c>
      <c r="S111" s="164">
        <v>0</v>
      </c>
      <c r="T111" s="16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6" t="s">
        <v>285</v>
      </c>
      <c r="AT111" s="166" t="s">
        <v>183</v>
      </c>
      <c r="AU111" s="166" t="s">
        <v>84</v>
      </c>
      <c r="AY111" s="19" t="s">
        <v>181</v>
      </c>
      <c r="BE111" s="167">
        <f>IF(N111="základní",J111,0)</f>
        <v>0</v>
      </c>
      <c r="BF111" s="167">
        <f>IF(N111="snížená",J111,0)</f>
        <v>0</v>
      </c>
      <c r="BG111" s="167">
        <f>IF(N111="zákl. přenesená",J111,0)</f>
        <v>0</v>
      </c>
      <c r="BH111" s="167">
        <f>IF(N111="sníž. přenesená",J111,0)</f>
        <v>0</v>
      </c>
      <c r="BI111" s="167">
        <f>IF(N111="nulová",J111,0)</f>
        <v>0</v>
      </c>
      <c r="BJ111" s="19" t="s">
        <v>82</v>
      </c>
      <c r="BK111" s="167">
        <f>ROUND(I111*H111,2)</f>
        <v>0</v>
      </c>
      <c r="BL111" s="19" t="s">
        <v>285</v>
      </c>
      <c r="BM111" s="166" t="s">
        <v>259</v>
      </c>
    </row>
    <row r="112" spans="1:65" s="15" customFormat="1">
      <c r="B112" s="185"/>
      <c r="D112" s="169" t="s">
        <v>190</v>
      </c>
      <c r="E112" s="186" t="s">
        <v>3</v>
      </c>
      <c r="F112" s="187" t="s">
        <v>1048</v>
      </c>
      <c r="H112" s="186" t="s">
        <v>3</v>
      </c>
      <c r="I112" s="188"/>
      <c r="L112" s="185"/>
      <c r="M112" s="189"/>
      <c r="N112" s="190"/>
      <c r="O112" s="190"/>
      <c r="P112" s="190"/>
      <c r="Q112" s="190"/>
      <c r="R112" s="190"/>
      <c r="S112" s="190"/>
      <c r="T112" s="191"/>
      <c r="AT112" s="186" t="s">
        <v>190</v>
      </c>
      <c r="AU112" s="186" t="s">
        <v>84</v>
      </c>
      <c r="AV112" s="15" t="s">
        <v>82</v>
      </c>
      <c r="AW112" s="15" t="s">
        <v>35</v>
      </c>
      <c r="AX112" s="15" t="s">
        <v>74</v>
      </c>
      <c r="AY112" s="186" t="s">
        <v>181</v>
      </c>
    </row>
    <row r="113" spans="1:65" s="13" customFormat="1">
      <c r="B113" s="168"/>
      <c r="D113" s="169" t="s">
        <v>190</v>
      </c>
      <c r="E113" s="170" t="s">
        <v>3</v>
      </c>
      <c r="F113" s="171" t="s">
        <v>1049</v>
      </c>
      <c r="H113" s="172">
        <v>1</v>
      </c>
      <c r="I113" s="173"/>
      <c r="L113" s="168"/>
      <c r="M113" s="174"/>
      <c r="N113" s="175"/>
      <c r="O113" s="175"/>
      <c r="P113" s="175"/>
      <c r="Q113" s="175"/>
      <c r="R113" s="175"/>
      <c r="S113" s="175"/>
      <c r="T113" s="176"/>
      <c r="AT113" s="170" t="s">
        <v>190</v>
      </c>
      <c r="AU113" s="170" t="s">
        <v>84</v>
      </c>
      <c r="AV113" s="13" t="s">
        <v>84</v>
      </c>
      <c r="AW113" s="13" t="s">
        <v>35</v>
      </c>
      <c r="AX113" s="13" t="s">
        <v>74</v>
      </c>
      <c r="AY113" s="170" t="s">
        <v>181</v>
      </c>
    </row>
    <row r="114" spans="1:65" s="14" customFormat="1">
      <c r="B114" s="177"/>
      <c r="D114" s="169" t="s">
        <v>190</v>
      </c>
      <c r="E114" s="178" t="s">
        <v>3</v>
      </c>
      <c r="F114" s="179" t="s">
        <v>193</v>
      </c>
      <c r="H114" s="180">
        <v>1</v>
      </c>
      <c r="I114" s="181"/>
      <c r="L114" s="177"/>
      <c r="M114" s="182"/>
      <c r="N114" s="183"/>
      <c r="O114" s="183"/>
      <c r="P114" s="183"/>
      <c r="Q114" s="183"/>
      <c r="R114" s="183"/>
      <c r="S114" s="183"/>
      <c r="T114" s="184"/>
      <c r="AT114" s="178" t="s">
        <v>190</v>
      </c>
      <c r="AU114" s="178" t="s">
        <v>84</v>
      </c>
      <c r="AV114" s="14" t="s">
        <v>188</v>
      </c>
      <c r="AW114" s="14" t="s">
        <v>35</v>
      </c>
      <c r="AX114" s="14" t="s">
        <v>82</v>
      </c>
      <c r="AY114" s="178" t="s">
        <v>181</v>
      </c>
    </row>
    <row r="115" spans="1:65" s="2" customFormat="1" ht="16.5" customHeight="1">
      <c r="A115" s="34"/>
      <c r="B115" s="154"/>
      <c r="C115" s="155" t="s">
        <v>226</v>
      </c>
      <c r="D115" s="155" t="s">
        <v>183</v>
      </c>
      <c r="E115" s="156" t="s">
        <v>1050</v>
      </c>
      <c r="F115" s="157" t="s">
        <v>1051</v>
      </c>
      <c r="G115" s="158" t="s">
        <v>234</v>
      </c>
      <c r="H115" s="159">
        <v>7</v>
      </c>
      <c r="I115" s="160"/>
      <c r="J115" s="161">
        <f>ROUND(I115*H115,2)</f>
        <v>0</v>
      </c>
      <c r="K115" s="157" t="s">
        <v>1026</v>
      </c>
      <c r="L115" s="35"/>
      <c r="M115" s="162" t="s">
        <v>3</v>
      </c>
      <c r="N115" s="163" t="s">
        <v>45</v>
      </c>
      <c r="O115" s="55"/>
      <c r="P115" s="164">
        <f>O115*H115</f>
        <v>0</v>
      </c>
      <c r="Q115" s="164">
        <v>0</v>
      </c>
      <c r="R115" s="164">
        <f>Q115*H115</f>
        <v>0</v>
      </c>
      <c r="S115" s="164">
        <v>0</v>
      </c>
      <c r="T115" s="16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6" t="s">
        <v>285</v>
      </c>
      <c r="AT115" s="166" t="s">
        <v>183</v>
      </c>
      <c r="AU115" s="166" t="s">
        <v>84</v>
      </c>
      <c r="AY115" s="19" t="s">
        <v>181</v>
      </c>
      <c r="BE115" s="167">
        <f>IF(N115="základní",J115,0)</f>
        <v>0</v>
      </c>
      <c r="BF115" s="167">
        <f>IF(N115="snížená",J115,0)</f>
        <v>0</v>
      </c>
      <c r="BG115" s="167">
        <f>IF(N115="zákl. přenesená",J115,0)</f>
        <v>0</v>
      </c>
      <c r="BH115" s="167">
        <f>IF(N115="sníž. přenesená",J115,0)</f>
        <v>0</v>
      </c>
      <c r="BI115" s="167">
        <f>IF(N115="nulová",J115,0)</f>
        <v>0</v>
      </c>
      <c r="BJ115" s="19" t="s">
        <v>82</v>
      </c>
      <c r="BK115" s="167">
        <f>ROUND(I115*H115,2)</f>
        <v>0</v>
      </c>
      <c r="BL115" s="19" t="s">
        <v>285</v>
      </c>
      <c r="BM115" s="166" t="s">
        <v>285</v>
      </c>
    </row>
    <row r="116" spans="1:65" s="15" customFormat="1">
      <c r="B116" s="185"/>
      <c r="D116" s="169" t="s">
        <v>190</v>
      </c>
      <c r="E116" s="186" t="s">
        <v>3</v>
      </c>
      <c r="F116" s="187" t="s">
        <v>1048</v>
      </c>
      <c r="H116" s="186" t="s">
        <v>3</v>
      </c>
      <c r="I116" s="188"/>
      <c r="L116" s="185"/>
      <c r="M116" s="189"/>
      <c r="N116" s="190"/>
      <c r="O116" s="190"/>
      <c r="P116" s="190"/>
      <c r="Q116" s="190"/>
      <c r="R116" s="190"/>
      <c r="S116" s="190"/>
      <c r="T116" s="191"/>
      <c r="AT116" s="186" t="s">
        <v>190</v>
      </c>
      <c r="AU116" s="186" t="s">
        <v>84</v>
      </c>
      <c r="AV116" s="15" t="s">
        <v>82</v>
      </c>
      <c r="AW116" s="15" t="s">
        <v>35</v>
      </c>
      <c r="AX116" s="15" t="s">
        <v>74</v>
      </c>
      <c r="AY116" s="186" t="s">
        <v>181</v>
      </c>
    </row>
    <row r="117" spans="1:65" s="13" customFormat="1">
      <c r="B117" s="168"/>
      <c r="D117" s="169" t="s">
        <v>190</v>
      </c>
      <c r="E117" s="170" t="s">
        <v>3</v>
      </c>
      <c r="F117" s="171" t="s">
        <v>1052</v>
      </c>
      <c r="H117" s="172">
        <v>6</v>
      </c>
      <c r="I117" s="173"/>
      <c r="L117" s="168"/>
      <c r="M117" s="174"/>
      <c r="N117" s="175"/>
      <c r="O117" s="175"/>
      <c r="P117" s="175"/>
      <c r="Q117" s="175"/>
      <c r="R117" s="175"/>
      <c r="S117" s="175"/>
      <c r="T117" s="176"/>
      <c r="AT117" s="170" t="s">
        <v>190</v>
      </c>
      <c r="AU117" s="170" t="s">
        <v>84</v>
      </c>
      <c r="AV117" s="13" t="s">
        <v>84</v>
      </c>
      <c r="AW117" s="13" t="s">
        <v>35</v>
      </c>
      <c r="AX117" s="13" t="s">
        <v>74</v>
      </c>
      <c r="AY117" s="170" t="s">
        <v>181</v>
      </c>
    </row>
    <row r="118" spans="1:65" s="13" customFormat="1">
      <c r="B118" s="168"/>
      <c r="D118" s="169" t="s">
        <v>190</v>
      </c>
      <c r="E118" s="170" t="s">
        <v>3</v>
      </c>
      <c r="F118" s="171" t="s">
        <v>1053</v>
      </c>
      <c r="H118" s="172">
        <v>1</v>
      </c>
      <c r="I118" s="173"/>
      <c r="L118" s="168"/>
      <c r="M118" s="174"/>
      <c r="N118" s="175"/>
      <c r="O118" s="175"/>
      <c r="P118" s="175"/>
      <c r="Q118" s="175"/>
      <c r="R118" s="175"/>
      <c r="S118" s="175"/>
      <c r="T118" s="176"/>
      <c r="AT118" s="170" t="s">
        <v>190</v>
      </c>
      <c r="AU118" s="170" t="s">
        <v>84</v>
      </c>
      <c r="AV118" s="13" t="s">
        <v>84</v>
      </c>
      <c r="AW118" s="13" t="s">
        <v>35</v>
      </c>
      <c r="AX118" s="13" t="s">
        <v>74</v>
      </c>
      <c r="AY118" s="170" t="s">
        <v>181</v>
      </c>
    </row>
    <row r="119" spans="1:65" s="14" customFormat="1">
      <c r="B119" s="177"/>
      <c r="D119" s="169" t="s">
        <v>190</v>
      </c>
      <c r="E119" s="178" t="s">
        <v>3</v>
      </c>
      <c r="F119" s="179" t="s">
        <v>193</v>
      </c>
      <c r="H119" s="180">
        <v>7</v>
      </c>
      <c r="I119" s="181"/>
      <c r="L119" s="177"/>
      <c r="M119" s="182"/>
      <c r="N119" s="183"/>
      <c r="O119" s="183"/>
      <c r="P119" s="183"/>
      <c r="Q119" s="183"/>
      <c r="R119" s="183"/>
      <c r="S119" s="183"/>
      <c r="T119" s="184"/>
      <c r="AT119" s="178" t="s">
        <v>190</v>
      </c>
      <c r="AU119" s="178" t="s">
        <v>84</v>
      </c>
      <c r="AV119" s="14" t="s">
        <v>188</v>
      </c>
      <c r="AW119" s="14" t="s">
        <v>35</v>
      </c>
      <c r="AX119" s="14" t="s">
        <v>82</v>
      </c>
      <c r="AY119" s="178" t="s">
        <v>181</v>
      </c>
    </row>
    <row r="120" spans="1:65" s="2" customFormat="1" ht="16.5" customHeight="1">
      <c r="A120" s="34"/>
      <c r="B120" s="154"/>
      <c r="C120" s="155" t="s">
        <v>231</v>
      </c>
      <c r="D120" s="155" t="s">
        <v>183</v>
      </c>
      <c r="E120" s="156" t="s">
        <v>1054</v>
      </c>
      <c r="F120" s="157" t="s">
        <v>1055</v>
      </c>
      <c r="G120" s="158" t="s">
        <v>234</v>
      </c>
      <c r="H120" s="159">
        <v>1</v>
      </c>
      <c r="I120" s="160"/>
      <c r="J120" s="161">
        <f>ROUND(I120*H120,2)</f>
        <v>0</v>
      </c>
      <c r="K120" s="157" t="s">
        <v>1026</v>
      </c>
      <c r="L120" s="35"/>
      <c r="M120" s="162" t="s">
        <v>3</v>
      </c>
      <c r="N120" s="163" t="s">
        <v>45</v>
      </c>
      <c r="O120" s="55"/>
      <c r="P120" s="164">
        <f>O120*H120</f>
        <v>0</v>
      </c>
      <c r="Q120" s="164">
        <v>0</v>
      </c>
      <c r="R120" s="164">
        <f>Q120*H120</f>
        <v>0</v>
      </c>
      <c r="S120" s="164">
        <v>0</v>
      </c>
      <c r="T120" s="16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6" t="s">
        <v>285</v>
      </c>
      <c r="AT120" s="166" t="s">
        <v>183</v>
      </c>
      <c r="AU120" s="166" t="s">
        <v>84</v>
      </c>
      <c r="AY120" s="19" t="s">
        <v>181</v>
      </c>
      <c r="BE120" s="167">
        <f>IF(N120="základní",J120,0)</f>
        <v>0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9" t="s">
        <v>82</v>
      </c>
      <c r="BK120" s="167">
        <f>ROUND(I120*H120,2)</f>
        <v>0</v>
      </c>
      <c r="BL120" s="19" t="s">
        <v>285</v>
      </c>
      <c r="BM120" s="166" t="s">
        <v>302</v>
      </c>
    </row>
    <row r="121" spans="1:65" s="15" customFormat="1">
      <c r="B121" s="185"/>
      <c r="D121" s="169" t="s">
        <v>190</v>
      </c>
      <c r="E121" s="186" t="s">
        <v>3</v>
      </c>
      <c r="F121" s="187" t="s">
        <v>1048</v>
      </c>
      <c r="H121" s="186" t="s">
        <v>3</v>
      </c>
      <c r="I121" s="188"/>
      <c r="L121" s="185"/>
      <c r="M121" s="189"/>
      <c r="N121" s="190"/>
      <c r="O121" s="190"/>
      <c r="P121" s="190"/>
      <c r="Q121" s="190"/>
      <c r="R121" s="190"/>
      <c r="S121" s="190"/>
      <c r="T121" s="191"/>
      <c r="AT121" s="186" t="s">
        <v>190</v>
      </c>
      <c r="AU121" s="186" t="s">
        <v>84</v>
      </c>
      <c r="AV121" s="15" t="s">
        <v>82</v>
      </c>
      <c r="AW121" s="15" t="s">
        <v>35</v>
      </c>
      <c r="AX121" s="15" t="s">
        <v>74</v>
      </c>
      <c r="AY121" s="186" t="s">
        <v>181</v>
      </c>
    </row>
    <row r="122" spans="1:65" s="13" customFormat="1">
      <c r="B122" s="168"/>
      <c r="D122" s="169" t="s">
        <v>190</v>
      </c>
      <c r="E122" s="170" t="s">
        <v>3</v>
      </c>
      <c r="F122" s="171" t="s">
        <v>82</v>
      </c>
      <c r="H122" s="172">
        <v>1</v>
      </c>
      <c r="I122" s="173"/>
      <c r="L122" s="168"/>
      <c r="M122" s="174"/>
      <c r="N122" s="175"/>
      <c r="O122" s="175"/>
      <c r="P122" s="175"/>
      <c r="Q122" s="175"/>
      <c r="R122" s="175"/>
      <c r="S122" s="175"/>
      <c r="T122" s="176"/>
      <c r="AT122" s="170" t="s">
        <v>190</v>
      </c>
      <c r="AU122" s="170" t="s">
        <v>84</v>
      </c>
      <c r="AV122" s="13" t="s">
        <v>84</v>
      </c>
      <c r="AW122" s="13" t="s">
        <v>35</v>
      </c>
      <c r="AX122" s="13" t="s">
        <v>74</v>
      </c>
      <c r="AY122" s="170" t="s">
        <v>181</v>
      </c>
    </row>
    <row r="123" spans="1:65" s="14" customFormat="1">
      <c r="B123" s="177"/>
      <c r="D123" s="169" t="s">
        <v>190</v>
      </c>
      <c r="E123" s="178" t="s">
        <v>3</v>
      </c>
      <c r="F123" s="179" t="s">
        <v>193</v>
      </c>
      <c r="H123" s="180">
        <v>1</v>
      </c>
      <c r="I123" s="181"/>
      <c r="L123" s="177"/>
      <c r="M123" s="182"/>
      <c r="N123" s="183"/>
      <c r="O123" s="183"/>
      <c r="P123" s="183"/>
      <c r="Q123" s="183"/>
      <c r="R123" s="183"/>
      <c r="S123" s="183"/>
      <c r="T123" s="184"/>
      <c r="AT123" s="178" t="s">
        <v>190</v>
      </c>
      <c r="AU123" s="178" t="s">
        <v>84</v>
      </c>
      <c r="AV123" s="14" t="s">
        <v>188</v>
      </c>
      <c r="AW123" s="14" t="s">
        <v>35</v>
      </c>
      <c r="AX123" s="14" t="s">
        <v>82</v>
      </c>
      <c r="AY123" s="178" t="s">
        <v>181</v>
      </c>
    </row>
    <row r="124" spans="1:65" s="2" customFormat="1" ht="16.5" customHeight="1">
      <c r="A124" s="34"/>
      <c r="B124" s="154"/>
      <c r="C124" s="155" t="s">
        <v>238</v>
      </c>
      <c r="D124" s="155" t="s">
        <v>183</v>
      </c>
      <c r="E124" s="156" t="s">
        <v>1056</v>
      </c>
      <c r="F124" s="157" t="s">
        <v>1057</v>
      </c>
      <c r="G124" s="158" t="s">
        <v>234</v>
      </c>
      <c r="H124" s="159">
        <v>3</v>
      </c>
      <c r="I124" s="160"/>
      <c r="J124" s="161">
        <f>ROUND(I124*H124,2)</f>
        <v>0</v>
      </c>
      <c r="K124" s="157" t="s">
        <v>1026</v>
      </c>
      <c r="L124" s="35"/>
      <c r="M124" s="162" t="s">
        <v>3</v>
      </c>
      <c r="N124" s="163" t="s">
        <v>45</v>
      </c>
      <c r="O124" s="55"/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6" t="s">
        <v>285</v>
      </c>
      <c r="AT124" s="166" t="s">
        <v>183</v>
      </c>
      <c r="AU124" s="166" t="s">
        <v>84</v>
      </c>
      <c r="AY124" s="19" t="s">
        <v>181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9" t="s">
        <v>82</v>
      </c>
      <c r="BK124" s="167">
        <f>ROUND(I124*H124,2)</f>
        <v>0</v>
      </c>
      <c r="BL124" s="19" t="s">
        <v>285</v>
      </c>
      <c r="BM124" s="166" t="s">
        <v>312</v>
      </c>
    </row>
    <row r="125" spans="1:65" s="15" customFormat="1">
      <c r="B125" s="185"/>
      <c r="D125" s="169" t="s">
        <v>190</v>
      </c>
      <c r="E125" s="186" t="s">
        <v>3</v>
      </c>
      <c r="F125" s="187" t="s">
        <v>1048</v>
      </c>
      <c r="H125" s="186" t="s">
        <v>3</v>
      </c>
      <c r="I125" s="188"/>
      <c r="L125" s="185"/>
      <c r="M125" s="189"/>
      <c r="N125" s="190"/>
      <c r="O125" s="190"/>
      <c r="P125" s="190"/>
      <c r="Q125" s="190"/>
      <c r="R125" s="190"/>
      <c r="S125" s="190"/>
      <c r="T125" s="191"/>
      <c r="AT125" s="186" t="s">
        <v>190</v>
      </c>
      <c r="AU125" s="186" t="s">
        <v>84</v>
      </c>
      <c r="AV125" s="15" t="s">
        <v>82</v>
      </c>
      <c r="AW125" s="15" t="s">
        <v>35</v>
      </c>
      <c r="AX125" s="15" t="s">
        <v>74</v>
      </c>
      <c r="AY125" s="186" t="s">
        <v>181</v>
      </c>
    </row>
    <row r="126" spans="1:65" s="13" customFormat="1">
      <c r="B126" s="168"/>
      <c r="D126" s="169" t="s">
        <v>190</v>
      </c>
      <c r="E126" s="170" t="s">
        <v>3</v>
      </c>
      <c r="F126" s="171" t="s">
        <v>1058</v>
      </c>
      <c r="H126" s="172">
        <v>2.5</v>
      </c>
      <c r="I126" s="173"/>
      <c r="L126" s="168"/>
      <c r="M126" s="174"/>
      <c r="N126" s="175"/>
      <c r="O126" s="175"/>
      <c r="P126" s="175"/>
      <c r="Q126" s="175"/>
      <c r="R126" s="175"/>
      <c r="S126" s="175"/>
      <c r="T126" s="176"/>
      <c r="AT126" s="170" t="s">
        <v>190</v>
      </c>
      <c r="AU126" s="170" t="s">
        <v>84</v>
      </c>
      <c r="AV126" s="13" t="s">
        <v>84</v>
      </c>
      <c r="AW126" s="13" t="s">
        <v>35</v>
      </c>
      <c r="AX126" s="13" t="s">
        <v>74</v>
      </c>
      <c r="AY126" s="170" t="s">
        <v>181</v>
      </c>
    </row>
    <row r="127" spans="1:65" s="13" customFormat="1">
      <c r="B127" s="168"/>
      <c r="D127" s="169" t="s">
        <v>190</v>
      </c>
      <c r="E127" s="170" t="s">
        <v>3</v>
      </c>
      <c r="F127" s="171" t="s">
        <v>1059</v>
      </c>
      <c r="H127" s="172">
        <v>0.5</v>
      </c>
      <c r="I127" s="173"/>
      <c r="L127" s="168"/>
      <c r="M127" s="174"/>
      <c r="N127" s="175"/>
      <c r="O127" s="175"/>
      <c r="P127" s="175"/>
      <c r="Q127" s="175"/>
      <c r="R127" s="175"/>
      <c r="S127" s="175"/>
      <c r="T127" s="176"/>
      <c r="AT127" s="170" t="s">
        <v>190</v>
      </c>
      <c r="AU127" s="170" t="s">
        <v>84</v>
      </c>
      <c r="AV127" s="13" t="s">
        <v>84</v>
      </c>
      <c r="AW127" s="13" t="s">
        <v>35</v>
      </c>
      <c r="AX127" s="13" t="s">
        <v>74</v>
      </c>
      <c r="AY127" s="170" t="s">
        <v>181</v>
      </c>
    </row>
    <row r="128" spans="1:65" s="14" customFormat="1">
      <c r="B128" s="177"/>
      <c r="D128" s="169" t="s">
        <v>190</v>
      </c>
      <c r="E128" s="178" t="s">
        <v>3</v>
      </c>
      <c r="F128" s="179" t="s">
        <v>193</v>
      </c>
      <c r="H128" s="180">
        <v>3</v>
      </c>
      <c r="I128" s="181"/>
      <c r="L128" s="177"/>
      <c r="M128" s="182"/>
      <c r="N128" s="183"/>
      <c r="O128" s="183"/>
      <c r="P128" s="183"/>
      <c r="Q128" s="183"/>
      <c r="R128" s="183"/>
      <c r="S128" s="183"/>
      <c r="T128" s="184"/>
      <c r="AT128" s="178" t="s">
        <v>190</v>
      </c>
      <c r="AU128" s="178" t="s">
        <v>84</v>
      </c>
      <c r="AV128" s="14" t="s">
        <v>188</v>
      </c>
      <c r="AW128" s="14" t="s">
        <v>35</v>
      </c>
      <c r="AX128" s="14" t="s">
        <v>82</v>
      </c>
      <c r="AY128" s="178" t="s">
        <v>181</v>
      </c>
    </row>
    <row r="129" spans="1:65" s="2" customFormat="1" ht="21.75" customHeight="1">
      <c r="A129" s="34"/>
      <c r="B129" s="154"/>
      <c r="C129" s="155" t="s">
        <v>243</v>
      </c>
      <c r="D129" s="155" t="s">
        <v>183</v>
      </c>
      <c r="E129" s="156" t="s">
        <v>1060</v>
      </c>
      <c r="F129" s="157" t="s">
        <v>1061</v>
      </c>
      <c r="G129" s="158" t="s">
        <v>234</v>
      </c>
      <c r="H129" s="159">
        <v>4</v>
      </c>
      <c r="I129" s="160"/>
      <c r="J129" s="161">
        <f>ROUND(I129*H129,2)</f>
        <v>0</v>
      </c>
      <c r="K129" s="157" t="s">
        <v>3</v>
      </c>
      <c r="L129" s="35"/>
      <c r="M129" s="162" t="s">
        <v>3</v>
      </c>
      <c r="N129" s="163" t="s">
        <v>45</v>
      </c>
      <c r="O129" s="55"/>
      <c r="P129" s="164">
        <f>O129*H129</f>
        <v>0</v>
      </c>
      <c r="Q129" s="164">
        <v>0</v>
      </c>
      <c r="R129" s="164">
        <f>Q129*H129</f>
        <v>0</v>
      </c>
      <c r="S129" s="164">
        <v>0</v>
      </c>
      <c r="T129" s="16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6" t="s">
        <v>285</v>
      </c>
      <c r="AT129" s="166" t="s">
        <v>183</v>
      </c>
      <c r="AU129" s="166" t="s">
        <v>84</v>
      </c>
      <c r="AY129" s="19" t="s">
        <v>181</v>
      </c>
      <c r="BE129" s="167">
        <f>IF(N129="základní",J129,0)</f>
        <v>0</v>
      </c>
      <c r="BF129" s="167">
        <f>IF(N129="snížená",J129,0)</f>
        <v>0</v>
      </c>
      <c r="BG129" s="167">
        <f>IF(N129="zákl. přenesená",J129,0)</f>
        <v>0</v>
      </c>
      <c r="BH129" s="167">
        <f>IF(N129="sníž. přenesená",J129,0)</f>
        <v>0</v>
      </c>
      <c r="BI129" s="167">
        <f>IF(N129="nulová",J129,0)</f>
        <v>0</v>
      </c>
      <c r="BJ129" s="19" t="s">
        <v>82</v>
      </c>
      <c r="BK129" s="167">
        <f>ROUND(I129*H129,2)</f>
        <v>0</v>
      </c>
      <c r="BL129" s="19" t="s">
        <v>285</v>
      </c>
      <c r="BM129" s="166" t="s">
        <v>337</v>
      </c>
    </row>
    <row r="130" spans="1:65" s="15" customFormat="1">
      <c r="B130" s="185"/>
      <c r="D130" s="169" t="s">
        <v>190</v>
      </c>
      <c r="E130" s="186" t="s">
        <v>3</v>
      </c>
      <c r="F130" s="187" t="s">
        <v>1048</v>
      </c>
      <c r="H130" s="186" t="s">
        <v>3</v>
      </c>
      <c r="I130" s="188"/>
      <c r="L130" s="185"/>
      <c r="M130" s="189"/>
      <c r="N130" s="190"/>
      <c r="O130" s="190"/>
      <c r="P130" s="190"/>
      <c r="Q130" s="190"/>
      <c r="R130" s="190"/>
      <c r="S130" s="190"/>
      <c r="T130" s="191"/>
      <c r="AT130" s="186" t="s">
        <v>190</v>
      </c>
      <c r="AU130" s="186" t="s">
        <v>84</v>
      </c>
      <c r="AV130" s="15" t="s">
        <v>82</v>
      </c>
      <c r="AW130" s="15" t="s">
        <v>35</v>
      </c>
      <c r="AX130" s="15" t="s">
        <v>74</v>
      </c>
      <c r="AY130" s="186" t="s">
        <v>181</v>
      </c>
    </row>
    <row r="131" spans="1:65" s="13" customFormat="1">
      <c r="B131" s="168"/>
      <c r="D131" s="169" t="s">
        <v>190</v>
      </c>
      <c r="E131" s="170" t="s">
        <v>3</v>
      </c>
      <c r="F131" s="171" t="s">
        <v>188</v>
      </c>
      <c r="H131" s="172">
        <v>4</v>
      </c>
      <c r="I131" s="173"/>
      <c r="L131" s="168"/>
      <c r="M131" s="174"/>
      <c r="N131" s="175"/>
      <c r="O131" s="175"/>
      <c r="P131" s="175"/>
      <c r="Q131" s="175"/>
      <c r="R131" s="175"/>
      <c r="S131" s="175"/>
      <c r="T131" s="176"/>
      <c r="AT131" s="170" t="s">
        <v>190</v>
      </c>
      <c r="AU131" s="170" t="s">
        <v>84</v>
      </c>
      <c r="AV131" s="13" t="s">
        <v>84</v>
      </c>
      <c r="AW131" s="13" t="s">
        <v>35</v>
      </c>
      <c r="AX131" s="13" t="s">
        <v>74</v>
      </c>
      <c r="AY131" s="170" t="s">
        <v>181</v>
      </c>
    </row>
    <row r="132" spans="1:65" s="14" customFormat="1">
      <c r="B132" s="177"/>
      <c r="D132" s="169" t="s">
        <v>190</v>
      </c>
      <c r="E132" s="178" t="s">
        <v>3</v>
      </c>
      <c r="F132" s="179" t="s">
        <v>193</v>
      </c>
      <c r="H132" s="180">
        <v>4</v>
      </c>
      <c r="I132" s="181"/>
      <c r="L132" s="177"/>
      <c r="M132" s="182"/>
      <c r="N132" s="183"/>
      <c r="O132" s="183"/>
      <c r="P132" s="183"/>
      <c r="Q132" s="183"/>
      <c r="R132" s="183"/>
      <c r="S132" s="183"/>
      <c r="T132" s="184"/>
      <c r="AT132" s="178" t="s">
        <v>190</v>
      </c>
      <c r="AU132" s="178" t="s">
        <v>84</v>
      </c>
      <c r="AV132" s="14" t="s">
        <v>188</v>
      </c>
      <c r="AW132" s="14" t="s">
        <v>35</v>
      </c>
      <c r="AX132" s="14" t="s">
        <v>82</v>
      </c>
      <c r="AY132" s="178" t="s">
        <v>181</v>
      </c>
    </row>
    <row r="133" spans="1:65" s="2" customFormat="1" ht="21.75" customHeight="1">
      <c r="A133" s="34"/>
      <c r="B133" s="154"/>
      <c r="C133" s="155" t="s">
        <v>249</v>
      </c>
      <c r="D133" s="155" t="s">
        <v>183</v>
      </c>
      <c r="E133" s="156" t="s">
        <v>1062</v>
      </c>
      <c r="F133" s="157" t="s">
        <v>1063</v>
      </c>
      <c r="G133" s="158" t="s">
        <v>234</v>
      </c>
      <c r="H133" s="159">
        <v>10</v>
      </c>
      <c r="I133" s="160"/>
      <c r="J133" s="161">
        <f>ROUND(I133*H133,2)</f>
        <v>0</v>
      </c>
      <c r="K133" s="157" t="s">
        <v>3</v>
      </c>
      <c r="L133" s="35"/>
      <c r="M133" s="162" t="s">
        <v>3</v>
      </c>
      <c r="N133" s="163" t="s">
        <v>45</v>
      </c>
      <c r="O133" s="55"/>
      <c r="P133" s="164">
        <f>O133*H133</f>
        <v>0</v>
      </c>
      <c r="Q133" s="164">
        <v>0</v>
      </c>
      <c r="R133" s="164">
        <f>Q133*H133</f>
        <v>0</v>
      </c>
      <c r="S133" s="164">
        <v>0</v>
      </c>
      <c r="T133" s="16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66" t="s">
        <v>285</v>
      </c>
      <c r="AT133" s="166" t="s">
        <v>183</v>
      </c>
      <c r="AU133" s="166" t="s">
        <v>84</v>
      </c>
      <c r="AY133" s="19" t="s">
        <v>181</v>
      </c>
      <c r="BE133" s="167">
        <f>IF(N133="základní",J133,0)</f>
        <v>0</v>
      </c>
      <c r="BF133" s="167">
        <f>IF(N133="snížená",J133,0)</f>
        <v>0</v>
      </c>
      <c r="BG133" s="167">
        <f>IF(N133="zákl. přenesená",J133,0)</f>
        <v>0</v>
      </c>
      <c r="BH133" s="167">
        <f>IF(N133="sníž. přenesená",J133,0)</f>
        <v>0</v>
      </c>
      <c r="BI133" s="167">
        <f>IF(N133="nulová",J133,0)</f>
        <v>0</v>
      </c>
      <c r="BJ133" s="19" t="s">
        <v>82</v>
      </c>
      <c r="BK133" s="167">
        <f>ROUND(I133*H133,2)</f>
        <v>0</v>
      </c>
      <c r="BL133" s="19" t="s">
        <v>285</v>
      </c>
      <c r="BM133" s="166" t="s">
        <v>345</v>
      </c>
    </row>
    <row r="134" spans="1:65" s="15" customFormat="1">
      <c r="B134" s="185"/>
      <c r="D134" s="169" t="s">
        <v>190</v>
      </c>
      <c r="E134" s="186" t="s">
        <v>3</v>
      </c>
      <c r="F134" s="187" t="s">
        <v>1048</v>
      </c>
      <c r="H134" s="186" t="s">
        <v>3</v>
      </c>
      <c r="I134" s="188"/>
      <c r="L134" s="185"/>
      <c r="M134" s="189"/>
      <c r="N134" s="190"/>
      <c r="O134" s="190"/>
      <c r="P134" s="190"/>
      <c r="Q134" s="190"/>
      <c r="R134" s="190"/>
      <c r="S134" s="190"/>
      <c r="T134" s="191"/>
      <c r="AT134" s="186" t="s">
        <v>190</v>
      </c>
      <c r="AU134" s="186" t="s">
        <v>84</v>
      </c>
      <c r="AV134" s="15" t="s">
        <v>82</v>
      </c>
      <c r="AW134" s="15" t="s">
        <v>35</v>
      </c>
      <c r="AX134" s="15" t="s">
        <v>74</v>
      </c>
      <c r="AY134" s="186" t="s">
        <v>181</v>
      </c>
    </row>
    <row r="135" spans="1:65" s="13" customFormat="1">
      <c r="B135" s="168"/>
      <c r="D135" s="169" t="s">
        <v>190</v>
      </c>
      <c r="E135" s="170" t="s">
        <v>3</v>
      </c>
      <c r="F135" s="171" t="s">
        <v>238</v>
      </c>
      <c r="H135" s="172">
        <v>10</v>
      </c>
      <c r="I135" s="173"/>
      <c r="L135" s="168"/>
      <c r="M135" s="174"/>
      <c r="N135" s="175"/>
      <c r="O135" s="175"/>
      <c r="P135" s="175"/>
      <c r="Q135" s="175"/>
      <c r="R135" s="175"/>
      <c r="S135" s="175"/>
      <c r="T135" s="176"/>
      <c r="AT135" s="170" t="s">
        <v>190</v>
      </c>
      <c r="AU135" s="170" t="s">
        <v>84</v>
      </c>
      <c r="AV135" s="13" t="s">
        <v>84</v>
      </c>
      <c r="AW135" s="13" t="s">
        <v>35</v>
      </c>
      <c r="AX135" s="13" t="s">
        <v>74</v>
      </c>
      <c r="AY135" s="170" t="s">
        <v>181</v>
      </c>
    </row>
    <row r="136" spans="1:65" s="14" customFormat="1">
      <c r="B136" s="177"/>
      <c r="D136" s="169" t="s">
        <v>190</v>
      </c>
      <c r="E136" s="178" t="s">
        <v>3</v>
      </c>
      <c r="F136" s="179" t="s">
        <v>193</v>
      </c>
      <c r="H136" s="180">
        <v>10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8" t="s">
        <v>190</v>
      </c>
      <c r="AU136" s="178" t="s">
        <v>84</v>
      </c>
      <c r="AV136" s="14" t="s">
        <v>188</v>
      </c>
      <c r="AW136" s="14" t="s">
        <v>35</v>
      </c>
      <c r="AX136" s="14" t="s">
        <v>82</v>
      </c>
      <c r="AY136" s="178" t="s">
        <v>181</v>
      </c>
    </row>
    <row r="137" spans="1:65" s="2" customFormat="1" ht="16.5" customHeight="1">
      <c r="A137" s="34"/>
      <c r="B137" s="154"/>
      <c r="C137" s="155" t="s">
        <v>253</v>
      </c>
      <c r="D137" s="155" t="s">
        <v>183</v>
      </c>
      <c r="E137" s="156" t="s">
        <v>1064</v>
      </c>
      <c r="F137" s="157" t="s">
        <v>1065</v>
      </c>
      <c r="G137" s="158" t="s">
        <v>196</v>
      </c>
      <c r="H137" s="159">
        <v>2</v>
      </c>
      <c r="I137" s="160"/>
      <c r="J137" s="161">
        <f>ROUND(I137*H137,2)</f>
        <v>0</v>
      </c>
      <c r="K137" s="157" t="s">
        <v>1026</v>
      </c>
      <c r="L137" s="35"/>
      <c r="M137" s="162" t="s">
        <v>3</v>
      </c>
      <c r="N137" s="163" t="s">
        <v>45</v>
      </c>
      <c r="O137" s="55"/>
      <c r="P137" s="164">
        <f>O137*H137</f>
        <v>0</v>
      </c>
      <c r="Q137" s="164">
        <v>0</v>
      </c>
      <c r="R137" s="164">
        <f>Q137*H137</f>
        <v>0</v>
      </c>
      <c r="S137" s="164">
        <v>0</v>
      </c>
      <c r="T137" s="16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66" t="s">
        <v>285</v>
      </c>
      <c r="AT137" s="166" t="s">
        <v>183</v>
      </c>
      <c r="AU137" s="166" t="s">
        <v>84</v>
      </c>
      <c r="AY137" s="19" t="s">
        <v>181</v>
      </c>
      <c r="BE137" s="167">
        <f>IF(N137="základní",J137,0)</f>
        <v>0</v>
      </c>
      <c r="BF137" s="167">
        <f>IF(N137="snížená",J137,0)</f>
        <v>0</v>
      </c>
      <c r="BG137" s="167">
        <f>IF(N137="zákl. přenesená",J137,0)</f>
        <v>0</v>
      </c>
      <c r="BH137" s="167">
        <f>IF(N137="sníž. přenesená",J137,0)</f>
        <v>0</v>
      </c>
      <c r="BI137" s="167">
        <f>IF(N137="nulová",J137,0)</f>
        <v>0</v>
      </c>
      <c r="BJ137" s="19" t="s">
        <v>82</v>
      </c>
      <c r="BK137" s="167">
        <f>ROUND(I137*H137,2)</f>
        <v>0</v>
      </c>
      <c r="BL137" s="19" t="s">
        <v>285</v>
      </c>
      <c r="BM137" s="166" t="s">
        <v>356</v>
      </c>
    </row>
    <row r="138" spans="1:65" s="13" customFormat="1">
      <c r="B138" s="168"/>
      <c r="D138" s="169" t="s">
        <v>190</v>
      </c>
      <c r="E138" s="170" t="s">
        <v>3</v>
      </c>
      <c r="F138" s="171" t="s">
        <v>1043</v>
      </c>
      <c r="H138" s="172">
        <v>2</v>
      </c>
      <c r="I138" s="173"/>
      <c r="L138" s="168"/>
      <c r="M138" s="174"/>
      <c r="N138" s="175"/>
      <c r="O138" s="175"/>
      <c r="P138" s="175"/>
      <c r="Q138" s="175"/>
      <c r="R138" s="175"/>
      <c r="S138" s="175"/>
      <c r="T138" s="176"/>
      <c r="AT138" s="170" t="s">
        <v>190</v>
      </c>
      <c r="AU138" s="170" t="s">
        <v>84</v>
      </c>
      <c r="AV138" s="13" t="s">
        <v>84</v>
      </c>
      <c r="AW138" s="13" t="s">
        <v>35</v>
      </c>
      <c r="AX138" s="13" t="s">
        <v>74</v>
      </c>
      <c r="AY138" s="170" t="s">
        <v>181</v>
      </c>
    </row>
    <row r="139" spans="1:65" s="14" customFormat="1">
      <c r="B139" s="177"/>
      <c r="D139" s="169" t="s">
        <v>190</v>
      </c>
      <c r="E139" s="178" t="s">
        <v>3</v>
      </c>
      <c r="F139" s="179" t="s">
        <v>193</v>
      </c>
      <c r="H139" s="180">
        <v>2</v>
      </c>
      <c r="I139" s="181"/>
      <c r="L139" s="177"/>
      <c r="M139" s="182"/>
      <c r="N139" s="183"/>
      <c r="O139" s="183"/>
      <c r="P139" s="183"/>
      <c r="Q139" s="183"/>
      <c r="R139" s="183"/>
      <c r="S139" s="183"/>
      <c r="T139" s="184"/>
      <c r="AT139" s="178" t="s">
        <v>190</v>
      </c>
      <c r="AU139" s="178" t="s">
        <v>84</v>
      </c>
      <c r="AV139" s="14" t="s">
        <v>188</v>
      </c>
      <c r="AW139" s="14" t="s">
        <v>35</v>
      </c>
      <c r="AX139" s="14" t="s">
        <v>82</v>
      </c>
      <c r="AY139" s="178" t="s">
        <v>181</v>
      </c>
    </row>
    <row r="140" spans="1:65" s="2" customFormat="1" ht="16.5" customHeight="1">
      <c r="A140" s="34"/>
      <c r="B140" s="154"/>
      <c r="C140" s="155" t="s">
        <v>259</v>
      </c>
      <c r="D140" s="155" t="s">
        <v>183</v>
      </c>
      <c r="E140" s="156" t="s">
        <v>1066</v>
      </c>
      <c r="F140" s="157" t="s">
        <v>1067</v>
      </c>
      <c r="G140" s="158" t="s">
        <v>196</v>
      </c>
      <c r="H140" s="159">
        <v>3</v>
      </c>
      <c r="I140" s="160"/>
      <c r="J140" s="161">
        <f>ROUND(I140*H140,2)</f>
        <v>0</v>
      </c>
      <c r="K140" s="157" t="s">
        <v>1026</v>
      </c>
      <c r="L140" s="35"/>
      <c r="M140" s="162" t="s">
        <v>3</v>
      </c>
      <c r="N140" s="163" t="s">
        <v>45</v>
      </c>
      <c r="O140" s="55"/>
      <c r="P140" s="164">
        <f>O140*H140</f>
        <v>0</v>
      </c>
      <c r="Q140" s="164">
        <v>0</v>
      </c>
      <c r="R140" s="164">
        <f>Q140*H140</f>
        <v>0</v>
      </c>
      <c r="S140" s="164">
        <v>0</v>
      </c>
      <c r="T140" s="16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6" t="s">
        <v>285</v>
      </c>
      <c r="AT140" s="166" t="s">
        <v>183</v>
      </c>
      <c r="AU140" s="166" t="s">
        <v>84</v>
      </c>
      <c r="AY140" s="19" t="s">
        <v>181</v>
      </c>
      <c r="BE140" s="167">
        <f>IF(N140="základní",J140,0)</f>
        <v>0</v>
      </c>
      <c r="BF140" s="167">
        <f>IF(N140="snížená",J140,0)</f>
        <v>0</v>
      </c>
      <c r="BG140" s="167">
        <f>IF(N140="zákl. přenesená",J140,0)</f>
        <v>0</v>
      </c>
      <c r="BH140" s="167">
        <f>IF(N140="sníž. přenesená",J140,0)</f>
        <v>0</v>
      </c>
      <c r="BI140" s="167">
        <f>IF(N140="nulová",J140,0)</f>
        <v>0</v>
      </c>
      <c r="BJ140" s="19" t="s">
        <v>82</v>
      </c>
      <c r="BK140" s="167">
        <f>ROUND(I140*H140,2)</f>
        <v>0</v>
      </c>
      <c r="BL140" s="19" t="s">
        <v>285</v>
      </c>
      <c r="BM140" s="166" t="s">
        <v>369</v>
      </c>
    </row>
    <row r="141" spans="1:65" s="13" customFormat="1">
      <c r="B141" s="168"/>
      <c r="D141" s="169" t="s">
        <v>190</v>
      </c>
      <c r="E141" s="170" t="s">
        <v>3</v>
      </c>
      <c r="F141" s="171" t="s">
        <v>1068</v>
      </c>
      <c r="H141" s="172">
        <v>3</v>
      </c>
      <c r="I141" s="173"/>
      <c r="L141" s="168"/>
      <c r="M141" s="174"/>
      <c r="N141" s="175"/>
      <c r="O141" s="175"/>
      <c r="P141" s="175"/>
      <c r="Q141" s="175"/>
      <c r="R141" s="175"/>
      <c r="S141" s="175"/>
      <c r="T141" s="176"/>
      <c r="AT141" s="170" t="s">
        <v>190</v>
      </c>
      <c r="AU141" s="170" t="s">
        <v>84</v>
      </c>
      <c r="AV141" s="13" t="s">
        <v>84</v>
      </c>
      <c r="AW141" s="13" t="s">
        <v>35</v>
      </c>
      <c r="AX141" s="13" t="s">
        <v>74</v>
      </c>
      <c r="AY141" s="170" t="s">
        <v>181</v>
      </c>
    </row>
    <row r="142" spans="1:65" s="14" customFormat="1">
      <c r="B142" s="177"/>
      <c r="D142" s="169" t="s">
        <v>190</v>
      </c>
      <c r="E142" s="178" t="s">
        <v>3</v>
      </c>
      <c r="F142" s="179" t="s">
        <v>193</v>
      </c>
      <c r="H142" s="180">
        <v>3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8" t="s">
        <v>190</v>
      </c>
      <c r="AU142" s="178" t="s">
        <v>84</v>
      </c>
      <c r="AV142" s="14" t="s">
        <v>188</v>
      </c>
      <c r="AW142" s="14" t="s">
        <v>35</v>
      </c>
      <c r="AX142" s="14" t="s">
        <v>82</v>
      </c>
      <c r="AY142" s="178" t="s">
        <v>181</v>
      </c>
    </row>
    <row r="143" spans="1:65" s="2" customFormat="1" ht="16.5" customHeight="1">
      <c r="A143" s="34"/>
      <c r="B143" s="154"/>
      <c r="C143" s="155" t="s">
        <v>9</v>
      </c>
      <c r="D143" s="155" t="s">
        <v>183</v>
      </c>
      <c r="E143" s="156" t="s">
        <v>1069</v>
      </c>
      <c r="F143" s="157" t="s">
        <v>1070</v>
      </c>
      <c r="G143" s="158" t="s">
        <v>196</v>
      </c>
      <c r="H143" s="159">
        <v>2</v>
      </c>
      <c r="I143" s="160"/>
      <c r="J143" s="161">
        <f>ROUND(I143*H143,2)</f>
        <v>0</v>
      </c>
      <c r="K143" s="157" t="s">
        <v>1026</v>
      </c>
      <c r="L143" s="35"/>
      <c r="M143" s="162" t="s">
        <v>3</v>
      </c>
      <c r="N143" s="163" t="s">
        <v>45</v>
      </c>
      <c r="O143" s="55"/>
      <c r="P143" s="164">
        <f>O143*H143</f>
        <v>0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6" t="s">
        <v>285</v>
      </c>
      <c r="AT143" s="166" t="s">
        <v>183</v>
      </c>
      <c r="AU143" s="166" t="s">
        <v>84</v>
      </c>
      <c r="AY143" s="19" t="s">
        <v>181</v>
      </c>
      <c r="BE143" s="167">
        <f>IF(N143="základní",J143,0)</f>
        <v>0</v>
      </c>
      <c r="BF143" s="167">
        <f>IF(N143="snížená",J143,0)</f>
        <v>0</v>
      </c>
      <c r="BG143" s="167">
        <f>IF(N143="zákl. přenesená",J143,0)</f>
        <v>0</v>
      </c>
      <c r="BH143" s="167">
        <f>IF(N143="sníž. přenesená",J143,0)</f>
        <v>0</v>
      </c>
      <c r="BI143" s="167">
        <f>IF(N143="nulová",J143,0)</f>
        <v>0</v>
      </c>
      <c r="BJ143" s="19" t="s">
        <v>82</v>
      </c>
      <c r="BK143" s="167">
        <f>ROUND(I143*H143,2)</f>
        <v>0</v>
      </c>
      <c r="BL143" s="19" t="s">
        <v>285</v>
      </c>
      <c r="BM143" s="166" t="s">
        <v>379</v>
      </c>
    </row>
    <row r="144" spans="1:65" s="13" customFormat="1">
      <c r="B144" s="168"/>
      <c r="D144" s="169" t="s">
        <v>190</v>
      </c>
      <c r="E144" s="170" t="s">
        <v>3</v>
      </c>
      <c r="F144" s="171" t="s">
        <v>1043</v>
      </c>
      <c r="H144" s="172">
        <v>2</v>
      </c>
      <c r="I144" s="173"/>
      <c r="L144" s="168"/>
      <c r="M144" s="174"/>
      <c r="N144" s="175"/>
      <c r="O144" s="175"/>
      <c r="P144" s="175"/>
      <c r="Q144" s="175"/>
      <c r="R144" s="175"/>
      <c r="S144" s="175"/>
      <c r="T144" s="176"/>
      <c r="AT144" s="170" t="s">
        <v>190</v>
      </c>
      <c r="AU144" s="170" t="s">
        <v>84</v>
      </c>
      <c r="AV144" s="13" t="s">
        <v>84</v>
      </c>
      <c r="AW144" s="13" t="s">
        <v>35</v>
      </c>
      <c r="AX144" s="13" t="s">
        <v>74</v>
      </c>
      <c r="AY144" s="170" t="s">
        <v>181</v>
      </c>
    </row>
    <row r="145" spans="1:65" s="14" customFormat="1">
      <c r="B145" s="177"/>
      <c r="D145" s="169" t="s">
        <v>190</v>
      </c>
      <c r="E145" s="178" t="s">
        <v>3</v>
      </c>
      <c r="F145" s="179" t="s">
        <v>193</v>
      </c>
      <c r="H145" s="180">
        <v>2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8" t="s">
        <v>190</v>
      </c>
      <c r="AU145" s="178" t="s">
        <v>84</v>
      </c>
      <c r="AV145" s="14" t="s">
        <v>188</v>
      </c>
      <c r="AW145" s="14" t="s">
        <v>35</v>
      </c>
      <c r="AX145" s="14" t="s">
        <v>82</v>
      </c>
      <c r="AY145" s="178" t="s">
        <v>181</v>
      </c>
    </row>
    <row r="146" spans="1:65" s="2" customFormat="1" ht="21.75" customHeight="1">
      <c r="A146" s="34"/>
      <c r="B146" s="154"/>
      <c r="C146" s="155" t="s">
        <v>285</v>
      </c>
      <c r="D146" s="155" t="s">
        <v>183</v>
      </c>
      <c r="E146" s="156" t="s">
        <v>1071</v>
      </c>
      <c r="F146" s="157" t="s">
        <v>1072</v>
      </c>
      <c r="G146" s="158" t="s">
        <v>196</v>
      </c>
      <c r="H146" s="159">
        <v>1</v>
      </c>
      <c r="I146" s="160"/>
      <c r="J146" s="161">
        <f>ROUND(I146*H146,2)</f>
        <v>0</v>
      </c>
      <c r="K146" s="157" t="s">
        <v>3</v>
      </c>
      <c r="L146" s="35"/>
      <c r="M146" s="162" t="s">
        <v>3</v>
      </c>
      <c r="N146" s="163" t="s">
        <v>45</v>
      </c>
      <c r="O146" s="55"/>
      <c r="P146" s="164">
        <f>O146*H146</f>
        <v>0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6" t="s">
        <v>285</v>
      </c>
      <c r="AT146" s="166" t="s">
        <v>183</v>
      </c>
      <c r="AU146" s="166" t="s">
        <v>84</v>
      </c>
      <c r="AY146" s="19" t="s">
        <v>181</v>
      </c>
      <c r="BE146" s="167">
        <f>IF(N146="základní",J146,0)</f>
        <v>0</v>
      </c>
      <c r="BF146" s="167">
        <f>IF(N146="snížená",J146,0)</f>
        <v>0</v>
      </c>
      <c r="BG146" s="167">
        <f>IF(N146="zákl. přenesená",J146,0)</f>
        <v>0</v>
      </c>
      <c r="BH146" s="167">
        <f>IF(N146="sníž. přenesená",J146,0)</f>
        <v>0</v>
      </c>
      <c r="BI146" s="167">
        <f>IF(N146="nulová",J146,0)</f>
        <v>0</v>
      </c>
      <c r="BJ146" s="19" t="s">
        <v>82</v>
      </c>
      <c r="BK146" s="167">
        <f>ROUND(I146*H146,2)</f>
        <v>0</v>
      </c>
      <c r="BL146" s="19" t="s">
        <v>285</v>
      </c>
      <c r="BM146" s="166" t="s">
        <v>389</v>
      </c>
    </row>
    <row r="147" spans="1:65" s="13" customFormat="1">
      <c r="B147" s="168"/>
      <c r="D147" s="169" t="s">
        <v>190</v>
      </c>
      <c r="E147" s="170" t="s">
        <v>3</v>
      </c>
      <c r="F147" s="171" t="s">
        <v>1073</v>
      </c>
      <c r="H147" s="172">
        <v>1</v>
      </c>
      <c r="I147" s="173"/>
      <c r="L147" s="168"/>
      <c r="M147" s="174"/>
      <c r="N147" s="175"/>
      <c r="O147" s="175"/>
      <c r="P147" s="175"/>
      <c r="Q147" s="175"/>
      <c r="R147" s="175"/>
      <c r="S147" s="175"/>
      <c r="T147" s="176"/>
      <c r="AT147" s="170" t="s">
        <v>190</v>
      </c>
      <c r="AU147" s="170" t="s">
        <v>84</v>
      </c>
      <c r="AV147" s="13" t="s">
        <v>84</v>
      </c>
      <c r="AW147" s="13" t="s">
        <v>35</v>
      </c>
      <c r="AX147" s="13" t="s">
        <v>74</v>
      </c>
      <c r="AY147" s="170" t="s">
        <v>181</v>
      </c>
    </row>
    <row r="148" spans="1:65" s="14" customFormat="1">
      <c r="B148" s="177"/>
      <c r="D148" s="169" t="s">
        <v>190</v>
      </c>
      <c r="E148" s="178" t="s">
        <v>3</v>
      </c>
      <c r="F148" s="179" t="s">
        <v>193</v>
      </c>
      <c r="H148" s="180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8" t="s">
        <v>190</v>
      </c>
      <c r="AU148" s="178" t="s">
        <v>84</v>
      </c>
      <c r="AV148" s="14" t="s">
        <v>188</v>
      </c>
      <c r="AW148" s="14" t="s">
        <v>35</v>
      </c>
      <c r="AX148" s="14" t="s">
        <v>82</v>
      </c>
      <c r="AY148" s="178" t="s">
        <v>181</v>
      </c>
    </row>
    <row r="149" spans="1:65" s="2" customFormat="1" ht="21.75" customHeight="1">
      <c r="A149" s="34"/>
      <c r="B149" s="154"/>
      <c r="C149" s="155" t="s">
        <v>296</v>
      </c>
      <c r="D149" s="155" t="s">
        <v>183</v>
      </c>
      <c r="E149" s="156" t="s">
        <v>1074</v>
      </c>
      <c r="F149" s="157" t="s">
        <v>1075</v>
      </c>
      <c r="G149" s="158" t="s">
        <v>196</v>
      </c>
      <c r="H149" s="159">
        <v>1</v>
      </c>
      <c r="I149" s="160"/>
      <c r="J149" s="161">
        <f>ROUND(I149*H149,2)</f>
        <v>0</v>
      </c>
      <c r="K149" s="157" t="s">
        <v>1026</v>
      </c>
      <c r="L149" s="35"/>
      <c r="M149" s="162" t="s">
        <v>3</v>
      </c>
      <c r="N149" s="163" t="s">
        <v>45</v>
      </c>
      <c r="O149" s="55"/>
      <c r="P149" s="164">
        <f>O149*H149</f>
        <v>0</v>
      </c>
      <c r="Q149" s="164">
        <v>0</v>
      </c>
      <c r="R149" s="164">
        <f>Q149*H149</f>
        <v>0</v>
      </c>
      <c r="S149" s="164">
        <v>0</v>
      </c>
      <c r="T149" s="16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66" t="s">
        <v>285</v>
      </c>
      <c r="AT149" s="166" t="s">
        <v>183</v>
      </c>
      <c r="AU149" s="166" t="s">
        <v>84</v>
      </c>
      <c r="AY149" s="19" t="s">
        <v>181</v>
      </c>
      <c r="BE149" s="167">
        <f>IF(N149="základní",J149,0)</f>
        <v>0</v>
      </c>
      <c r="BF149" s="167">
        <f>IF(N149="snížená",J149,0)</f>
        <v>0</v>
      </c>
      <c r="BG149" s="167">
        <f>IF(N149="zákl. přenesená",J149,0)</f>
        <v>0</v>
      </c>
      <c r="BH149" s="167">
        <f>IF(N149="sníž. přenesená",J149,0)</f>
        <v>0</v>
      </c>
      <c r="BI149" s="167">
        <f>IF(N149="nulová",J149,0)</f>
        <v>0</v>
      </c>
      <c r="BJ149" s="19" t="s">
        <v>82</v>
      </c>
      <c r="BK149" s="167">
        <f>ROUND(I149*H149,2)</f>
        <v>0</v>
      </c>
      <c r="BL149" s="19" t="s">
        <v>285</v>
      </c>
      <c r="BM149" s="166" t="s">
        <v>399</v>
      </c>
    </row>
    <row r="150" spans="1:65" s="13" customFormat="1">
      <c r="B150" s="168"/>
      <c r="D150" s="169" t="s">
        <v>190</v>
      </c>
      <c r="E150" s="170" t="s">
        <v>3</v>
      </c>
      <c r="F150" s="171" t="s">
        <v>1073</v>
      </c>
      <c r="H150" s="172">
        <v>1</v>
      </c>
      <c r="I150" s="173"/>
      <c r="L150" s="168"/>
      <c r="M150" s="174"/>
      <c r="N150" s="175"/>
      <c r="O150" s="175"/>
      <c r="P150" s="175"/>
      <c r="Q150" s="175"/>
      <c r="R150" s="175"/>
      <c r="S150" s="175"/>
      <c r="T150" s="176"/>
      <c r="AT150" s="170" t="s">
        <v>190</v>
      </c>
      <c r="AU150" s="170" t="s">
        <v>84</v>
      </c>
      <c r="AV150" s="13" t="s">
        <v>84</v>
      </c>
      <c r="AW150" s="13" t="s">
        <v>35</v>
      </c>
      <c r="AX150" s="13" t="s">
        <v>74</v>
      </c>
      <c r="AY150" s="170" t="s">
        <v>181</v>
      </c>
    </row>
    <row r="151" spans="1:65" s="14" customFormat="1">
      <c r="B151" s="177"/>
      <c r="D151" s="169" t="s">
        <v>190</v>
      </c>
      <c r="E151" s="178" t="s">
        <v>3</v>
      </c>
      <c r="F151" s="179" t="s">
        <v>193</v>
      </c>
      <c r="H151" s="180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8" t="s">
        <v>190</v>
      </c>
      <c r="AU151" s="178" t="s">
        <v>84</v>
      </c>
      <c r="AV151" s="14" t="s">
        <v>188</v>
      </c>
      <c r="AW151" s="14" t="s">
        <v>35</v>
      </c>
      <c r="AX151" s="14" t="s">
        <v>82</v>
      </c>
      <c r="AY151" s="178" t="s">
        <v>181</v>
      </c>
    </row>
    <row r="152" spans="1:65" s="2" customFormat="1" ht="21.75" customHeight="1">
      <c r="A152" s="34"/>
      <c r="B152" s="154"/>
      <c r="C152" s="155" t="s">
        <v>302</v>
      </c>
      <c r="D152" s="155" t="s">
        <v>183</v>
      </c>
      <c r="E152" s="156" t="s">
        <v>1076</v>
      </c>
      <c r="F152" s="157" t="s">
        <v>1077</v>
      </c>
      <c r="G152" s="158" t="s">
        <v>234</v>
      </c>
      <c r="H152" s="159">
        <v>26</v>
      </c>
      <c r="I152" s="160"/>
      <c r="J152" s="161">
        <f>ROUND(I152*H152,2)</f>
        <v>0</v>
      </c>
      <c r="K152" s="157" t="s">
        <v>3</v>
      </c>
      <c r="L152" s="35"/>
      <c r="M152" s="162" t="s">
        <v>3</v>
      </c>
      <c r="N152" s="163" t="s">
        <v>45</v>
      </c>
      <c r="O152" s="55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66" t="s">
        <v>285</v>
      </c>
      <c r="AT152" s="166" t="s">
        <v>183</v>
      </c>
      <c r="AU152" s="166" t="s">
        <v>84</v>
      </c>
      <c r="AY152" s="19" t="s">
        <v>181</v>
      </c>
      <c r="BE152" s="167">
        <f>IF(N152="základní",J152,0)</f>
        <v>0</v>
      </c>
      <c r="BF152" s="167">
        <f>IF(N152="snížená",J152,0)</f>
        <v>0</v>
      </c>
      <c r="BG152" s="167">
        <f>IF(N152="zákl. přenesená",J152,0)</f>
        <v>0</v>
      </c>
      <c r="BH152" s="167">
        <f>IF(N152="sníž. přenesená",J152,0)</f>
        <v>0</v>
      </c>
      <c r="BI152" s="167">
        <f>IF(N152="nulová",J152,0)</f>
        <v>0</v>
      </c>
      <c r="BJ152" s="19" t="s">
        <v>82</v>
      </c>
      <c r="BK152" s="167">
        <f>ROUND(I152*H152,2)</f>
        <v>0</v>
      </c>
      <c r="BL152" s="19" t="s">
        <v>285</v>
      </c>
      <c r="BM152" s="166" t="s">
        <v>409</v>
      </c>
    </row>
    <row r="153" spans="1:65" s="13" customFormat="1">
      <c r="B153" s="168"/>
      <c r="D153" s="169" t="s">
        <v>190</v>
      </c>
      <c r="E153" s="170" t="s">
        <v>3</v>
      </c>
      <c r="F153" s="171" t="s">
        <v>1078</v>
      </c>
      <c r="H153" s="172">
        <v>26</v>
      </c>
      <c r="I153" s="173"/>
      <c r="L153" s="168"/>
      <c r="M153" s="174"/>
      <c r="N153" s="175"/>
      <c r="O153" s="175"/>
      <c r="P153" s="175"/>
      <c r="Q153" s="175"/>
      <c r="R153" s="175"/>
      <c r="S153" s="175"/>
      <c r="T153" s="176"/>
      <c r="AT153" s="170" t="s">
        <v>190</v>
      </c>
      <c r="AU153" s="170" t="s">
        <v>84</v>
      </c>
      <c r="AV153" s="13" t="s">
        <v>84</v>
      </c>
      <c r="AW153" s="13" t="s">
        <v>35</v>
      </c>
      <c r="AX153" s="13" t="s">
        <v>74</v>
      </c>
      <c r="AY153" s="170" t="s">
        <v>181</v>
      </c>
    </row>
    <row r="154" spans="1:65" s="14" customFormat="1">
      <c r="B154" s="177"/>
      <c r="D154" s="169" t="s">
        <v>190</v>
      </c>
      <c r="E154" s="178" t="s">
        <v>3</v>
      </c>
      <c r="F154" s="179" t="s">
        <v>193</v>
      </c>
      <c r="H154" s="180">
        <v>26</v>
      </c>
      <c r="I154" s="181"/>
      <c r="L154" s="177"/>
      <c r="M154" s="182"/>
      <c r="N154" s="183"/>
      <c r="O154" s="183"/>
      <c r="P154" s="183"/>
      <c r="Q154" s="183"/>
      <c r="R154" s="183"/>
      <c r="S154" s="183"/>
      <c r="T154" s="184"/>
      <c r="AT154" s="178" t="s">
        <v>190</v>
      </c>
      <c r="AU154" s="178" t="s">
        <v>84</v>
      </c>
      <c r="AV154" s="14" t="s">
        <v>188</v>
      </c>
      <c r="AW154" s="14" t="s">
        <v>35</v>
      </c>
      <c r="AX154" s="14" t="s">
        <v>82</v>
      </c>
      <c r="AY154" s="178" t="s">
        <v>181</v>
      </c>
    </row>
    <row r="155" spans="1:65" s="2" customFormat="1" ht="21.75" customHeight="1">
      <c r="A155" s="34"/>
      <c r="B155" s="154"/>
      <c r="C155" s="155" t="s">
        <v>308</v>
      </c>
      <c r="D155" s="155" t="s">
        <v>183</v>
      </c>
      <c r="E155" s="156" t="s">
        <v>1079</v>
      </c>
      <c r="F155" s="157" t="s">
        <v>1080</v>
      </c>
      <c r="G155" s="158" t="s">
        <v>196</v>
      </c>
      <c r="H155" s="159">
        <v>2</v>
      </c>
      <c r="I155" s="160"/>
      <c r="J155" s="161">
        <f>ROUND(I155*H155,2)</f>
        <v>0</v>
      </c>
      <c r="K155" s="157" t="s">
        <v>1026</v>
      </c>
      <c r="L155" s="35"/>
      <c r="M155" s="162" t="s">
        <v>3</v>
      </c>
      <c r="N155" s="163" t="s">
        <v>45</v>
      </c>
      <c r="O155" s="55"/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6" t="s">
        <v>285</v>
      </c>
      <c r="AT155" s="166" t="s">
        <v>183</v>
      </c>
      <c r="AU155" s="166" t="s">
        <v>84</v>
      </c>
      <c r="AY155" s="19" t="s">
        <v>181</v>
      </c>
      <c r="BE155" s="167">
        <f>IF(N155="základní",J155,0)</f>
        <v>0</v>
      </c>
      <c r="BF155" s="167">
        <f>IF(N155="snížená",J155,0)</f>
        <v>0</v>
      </c>
      <c r="BG155" s="167">
        <f>IF(N155="zákl. přenesená",J155,0)</f>
        <v>0</v>
      </c>
      <c r="BH155" s="167">
        <f>IF(N155="sníž. přenesená",J155,0)</f>
        <v>0</v>
      </c>
      <c r="BI155" s="167">
        <f>IF(N155="nulová",J155,0)</f>
        <v>0</v>
      </c>
      <c r="BJ155" s="19" t="s">
        <v>82</v>
      </c>
      <c r="BK155" s="167">
        <f>ROUND(I155*H155,2)</f>
        <v>0</v>
      </c>
      <c r="BL155" s="19" t="s">
        <v>285</v>
      </c>
      <c r="BM155" s="166" t="s">
        <v>420</v>
      </c>
    </row>
    <row r="156" spans="1:65" s="13" customFormat="1">
      <c r="B156" s="168"/>
      <c r="D156" s="169" t="s">
        <v>190</v>
      </c>
      <c r="E156" s="170" t="s">
        <v>3</v>
      </c>
      <c r="F156" s="171" t="s">
        <v>1043</v>
      </c>
      <c r="H156" s="172">
        <v>2</v>
      </c>
      <c r="I156" s="173"/>
      <c r="L156" s="168"/>
      <c r="M156" s="174"/>
      <c r="N156" s="175"/>
      <c r="O156" s="175"/>
      <c r="P156" s="175"/>
      <c r="Q156" s="175"/>
      <c r="R156" s="175"/>
      <c r="S156" s="175"/>
      <c r="T156" s="176"/>
      <c r="AT156" s="170" t="s">
        <v>190</v>
      </c>
      <c r="AU156" s="170" t="s">
        <v>84</v>
      </c>
      <c r="AV156" s="13" t="s">
        <v>84</v>
      </c>
      <c r="AW156" s="13" t="s">
        <v>35</v>
      </c>
      <c r="AX156" s="13" t="s">
        <v>74</v>
      </c>
      <c r="AY156" s="170" t="s">
        <v>181</v>
      </c>
    </row>
    <row r="157" spans="1:65" s="14" customFormat="1">
      <c r="B157" s="177"/>
      <c r="D157" s="169" t="s">
        <v>190</v>
      </c>
      <c r="E157" s="178" t="s">
        <v>3</v>
      </c>
      <c r="F157" s="179" t="s">
        <v>193</v>
      </c>
      <c r="H157" s="180">
        <v>2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8" t="s">
        <v>190</v>
      </c>
      <c r="AU157" s="178" t="s">
        <v>84</v>
      </c>
      <c r="AV157" s="14" t="s">
        <v>188</v>
      </c>
      <c r="AW157" s="14" t="s">
        <v>35</v>
      </c>
      <c r="AX157" s="14" t="s">
        <v>82</v>
      </c>
      <c r="AY157" s="178" t="s">
        <v>181</v>
      </c>
    </row>
    <row r="158" spans="1:65" s="2" customFormat="1" ht="21.75" customHeight="1">
      <c r="A158" s="34"/>
      <c r="B158" s="154"/>
      <c r="C158" s="155" t="s">
        <v>312</v>
      </c>
      <c r="D158" s="155" t="s">
        <v>183</v>
      </c>
      <c r="E158" s="156" t="s">
        <v>1081</v>
      </c>
      <c r="F158" s="157" t="s">
        <v>1082</v>
      </c>
      <c r="G158" s="158" t="s">
        <v>469</v>
      </c>
      <c r="H158" s="210"/>
      <c r="I158" s="160"/>
      <c r="J158" s="161">
        <f>ROUND(I158*H158,2)</f>
        <v>0</v>
      </c>
      <c r="K158" s="157" t="s">
        <v>1026</v>
      </c>
      <c r="L158" s="35"/>
      <c r="M158" s="162" t="s">
        <v>3</v>
      </c>
      <c r="N158" s="163" t="s">
        <v>45</v>
      </c>
      <c r="O158" s="55"/>
      <c r="P158" s="164">
        <f>O158*H158</f>
        <v>0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66" t="s">
        <v>285</v>
      </c>
      <c r="AT158" s="166" t="s">
        <v>183</v>
      </c>
      <c r="AU158" s="166" t="s">
        <v>84</v>
      </c>
      <c r="AY158" s="19" t="s">
        <v>181</v>
      </c>
      <c r="BE158" s="167">
        <f>IF(N158="základní",J158,0)</f>
        <v>0</v>
      </c>
      <c r="BF158" s="167">
        <f>IF(N158="snížená",J158,0)</f>
        <v>0</v>
      </c>
      <c r="BG158" s="167">
        <f>IF(N158="zákl. přenesená",J158,0)</f>
        <v>0</v>
      </c>
      <c r="BH158" s="167">
        <f>IF(N158="sníž. přenesená",J158,0)</f>
        <v>0</v>
      </c>
      <c r="BI158" s="167">
        <f>IF(N158="nulová",J158,0)</f>
        <v>0</v>
      </c>
      <c r="BJ158" s="19" t="s">
        <v>82</v>
      </c>
      <c r="BK158" s="167">
        <f>ROUND(I158*H158,2)</f>
        <v>0</v>
      </c>
      <c r="BL158" s="19" t="s">
        <v>285</v>
      </c>
      <c r="BM158" s="166" t="s">
        <v>428</v>
      </c>
    </row>
    <row r="159" spans="1:65" s="12" customFormat="1" ht="22.9" customHeight="1">
      <c r="B159" s="141"/>
      <c r="D159" s="142" t="s">
        <v>73</v>
      </c>
      <c r="E159" s="152" t="s">
        <v>1083</v>
      </c>
      <c r="F159" s="152" t="s">
        <v>1084</v>
      </c>
      <c r="I159" s="144"/>
      <c r="J159" s="153">
        <f>BK159</f>
        <v>0</v>
      </c>
      <c r="L159" s="141"/>
      <c r="M159" s="146"/>
      <c r="N159" s="147"/>
      <c r="O159" s="147"/>
      <c r="P159" s="148">
        <f>SUM(P160:P242)</f>
        <v>0</v>
      </c>
      <c r="Q159" s="147"/>
      <c r="R159" s="148">
        <f>SUM(R160:R242)</f>
        <v>0</v>
      </c>
      <c r="S159" s="147"/>
      <c r="T159" s="149">
        <f>SUM(T160:T242)</f>
        <v>0</v>
      </c>
      <c r="AR159" s="142" t="s">
        <v>84</v>
      </c>
      <c r="AT159" s="150" t="s">
        <v>73</v>
      </c>
      <c r="AU159" s="150" t="s">
        <v>82</v>
      </c>
      <c r="AY159" s="142" t="s">
        <v>181</v>
      </c>
      <c r="BK159" s="151">
        <f>SUM(BK160:BK242)</f>
        <v>0</v>
      </c>
    </row>
    <row r="160" spans="1:65" s="2" customFormat="1" ht="21.75" customHeight="1">
      <c r="A160" s="34"/>
      <c r="B160" s="154"/>
      <c r="C160" s="155" t="s">
        <v>8</v>
      </c>
      <c r="D160" s="155" t="s">
        <v>183</v>
      </c>
      <c r="E160" s="156" t="s">
        <v>1085</v>
      </c>
      <c r="F160" s="157" t="s">
        <v>1086</v>
      </c>
      <c r="G160" s="158" t="s">
        <v>196</v>
      </c>
      <c r="H160" s="159">
        <v>1</v>
      </c>
      <c r="I160" s="160"/>
      <c r="J160" s="161">
        <f>ROUND(I160*H160,2)</f>
        <v>0</v>
      </c>
      <c r="K160" s="157" t="s">
        <v>1026</v>
      </c>
      <c r="L160" s="35"/>
      <c r="M160" s="162" t="s">
        <v>3</v>
      </c>
      <c r="N160" s="163" t="s">
        <v>45</v>
      </c>
      <c r="O160" s="55"/>
      <c r="P160" s="164">
        <f>O160*H160</f>
        <v>0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66" t="s">
        <v>285</v>
      </c>
      <c r="AT160" s="166" t="s">
        <v>183</v>
      </c>
      <c r="AU160" s="166" t="s">
        <v>84</v>
      </c>
      <c r="AY160" s="19" t="s">
        <v>181</v>
      </c>
      <c r="BE160" s="167">
        <f>IF(N160="základní",J160,0)</f>
        <v>0</v>
      </c>
      <c r="BF160" s="167">
        <f>IF(N160="snížená",J160,0)</f>
        <v>0</v>
      </c>
      <c r="BG160" s="167">
        <f>IF(N160="zákl. přenesená",J160,0)</f>
        <v>0</v>
      </c>
      <c r="BH160" s="167">
        <f>IF(N160="sníž. přenesená",J160,0)</f>
        <v>0</v>
      </c>
      <c r="BI160" s="167">
        <f>IF(N160="nulová",J160,0)</f>
        <v>0</v>
      </c>
      <c r="BJ160" s="19" t="s">
        <v>82</v>
      </c>
      <c r="BK160" s="167">
        <f>ROUND(I160*H160,2)</f>
        <v>0</v>
      </c>
      <c r="BL160" s="19" t="s">
        <v>285</v>
      </c>
      <c r="BM160" s="166" t="s">
        <v>439</v>
      </c>
    </row>
    <row r="161" spans="1:65" s="13" customFormat="1">
      <c r="B161" s="168"/>
      <c r="D161" s="169" t="s">
        <v>190</v>
      </c>
      <c r="E161" s="170" t="s">
        <v>3</v>
      </c>
      <c r="F161" s="171" t="s">
        <v>1073</v>
      </c>
      <c r="H161" s="172">
        <v>1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190</v>
      </c>
      <c r="AU161" s="170" t="s">
        <v>84</v>
      </c>
      <c r="AV161" s="13" t="s">
        <v>84</v>
      </c>
      <c r="AW161" s="13" t="s">
        <v>35</v>
      </c>
      <c r="AX161" s="13" t="s">
        <v>74</v>
      </c>
      <c r="AY161" s="170" t="s">
        <v>181</v>
      </c>
    </row>
    <row r="162" spans="1:65" s="14" customFormat="1">
      <c r="B162" s="177"/>
      <c r="D162" s="169" t="s">
        <v>190</v>
      </c>
      <c r="E162" s="178" t="s">
        <v>3</v>
      </c>
      <c r="F162" s="179" t="s">
        <v>193</v>
      </c>
      <c r="H162" s="180">
        <v>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8" t="s">
        <v>190</v>
      </c>
      <c r="AU162" s="178" t="s">
        <v>84</v>
      </c>
      <c r="AV162" s="14" t="s">
        <v>188</v>
      </c>
      <c r="AW162" s="14" t="s">
        <v>35</v>
      </c>
      <c r="AX162" s="14" t="s">
        <v>82</v>
      </c>
      <c r="AY162" s="178" t="s">
        <v>181</v>
      </c>
    </row>
    <row r="163" spans="1:65" s="2" customFormat="1" ht="16.5" customHeight="1">
      <c r="A163" s="34"/>
      <c r="B163" s="154"/>
      <c r="C163" s="200" t="s">
        <v>337</v>
      </c>
      <c r="D163" s="200" t="s">
        <v>297</v>
      </c>
      <c r="E163" s="201" t="s">
        <v>1087</v>
      </c>
      <c r="F163" s="202" t="s">
        <v>1088</v>
      </c>
      <c r="G163" s="203" t="s">
        <v>196</v>
      </c>
      <c r="H163" s="204">
        <v>1</v>
      </c>
      <c r="I163" s="205"/>
      <c r="J163" s="206">
        <f>ROUND(I163*H163,2)</f>
        <v>0</v>
      </c>
      <c r="K163" s="202" t="s">
        <v>1026</v>
      </c>
      <c r="L163" s="207"/>
      <c r="M163" s="208" t="s">
        <v>3</v>
      </c>
      <c r="N163" s="209" t="s">
        <v>45</v>
      </c>
      <c r="O163" s="55"/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66" t="s">
        <v>389</v>
      </c>
      <c r="AT163" s="166" t="s">
        <v>297</v>
      </c>
      <c r="AU163" s="166" t="s">
        <v>84</v>
      </c>
      <c r="AY163" s="19" t="s">
        <v>181</v>
      </c>
      <c r="BE163" s="167">
        <f>IF(N163="základní",J163,0)</f>
        <v>0</v>
      </c>
      <c r="BF163" s="167">
        <f>IF(N163="snížená",J163,0)</f>
        <v>0</v>
      </c>
      <c r="BG163" s="167">
        <f>IF(N163="zákl. přenesená",J163,0)</f>
        <v>0</v>
      </c>
      <c r="BH163" s="167">
        <f>IF(N163="sníž. přenesená",J163,0)</f>
        <v>0</v>
      </c>
      <c r="BI163" s="167">
        <f>IF(N163="nulová",J163,0)</f>
        <v>0</v>
      </c>
      <c r="BJ163" s="19" t="s">
        <v>82</v>
      </c>
      <c r="BK163" s="167">
        <f>ROUND(I163*H163,2)</f>
        <v>0</v>
      </c>
      <c r="BL163" s="19" t="s">
        <v>285</v>
      </c>
      <c r="BM163" s="166" t="s">
        <v>451</v>
      </c>
    </row>
    <row r="164" spans="1:65" s="13" customFormat="1">
      <c r="B164" s="168"/>
      <c r="D164" s="169" t="s">
        <v>190</v>
      </c>
      <c r="E164" s="170" t="s">
        <v>3</v>
      </c>
      <c r="F164" s="171" t="s">
        <v>1073</v>
      </c>
      <c r="H164" s="172">
        <v>1</v>
      </c>
      <c r="I164" s="173"/>
      <c r="L164" s="168"/>
      <c r="M164" s="174"/>
      <c r="N164" s="175"/>
      <c r="O164" s="175"/>
      <c r="P164" s="175"/>
      <c r="Q164" s="175"/>
      <c r="R164" s="175"/>
      <c r="S164" s="175"/>
      <c r="T164" s="176"/>
      <c r="AT164" s="170" t="s">
        <v>190</v>
      </c>
      <c r="AU164" s="170" t="s">
        <v>84</v>
      </c>
      <c r="AV164" s="13" t="s">
        <v>84</v>
      </c>
      <c r="AW164" s="13" t="s">
        <v>35</v>
      </c>
      <c r="AX164" s="13" t="s">
        <v>74</v>
      </c>
      <c r="AY164" s="170" t="s">
        <v>181</v>
      </c>
    </row>
    <row r="165" spans="1:65" s="14" customFormat="1">
      <c r="B165" s="177"/>
      <c r="D165" s="169" t="s">
        <v>190</v>
      </c>
      <c r="E165" s="178" t="s">
        <v>3</v>
      </c>
      <c r="F165" s="179" t="s">
        <v>193</v>
      </c>
      <c r="H165" s="180">
        <v>1</v>
      </c>
      <c r="I165" s="181"/>
      <c r="L165" s="177"/>
      <c r="M165" s="182"/>
      <c r="N165" s="183"/>
      <c r="O165" s="183"/>
      <c r="P165" s="183"/>
      <c r="Q165" s="183"/>
      <c r="R165" s="183"/>
      <c r="S165" s="183"/>
      <c r="T165" s="184"/>
      <c r="AT165" s="178" t="s">
        <v>190</v>
      </c>
      <c r="AU165" s="178" t="s">
        <v>84</v>
      </c>
      <c r="AV165" s="14" t="s">
        <v>188</v>
      </c>
      <c r="AW165" s="14" t="s">
        <v>35</v>
      </c>
      <c r="AX165" s="14" t="s">
        <v>82</v>
      </c>
      <c r="AY165" s="178" t="s">
        <v>181</v>
      </c>
    </row>
    <row r="166" spans="1:65" s="2" customFormat="1" ht="21.75" customHeight="1">
      <c r="A166" s="34"/>
      <c r="B166" s="154"/>
      <c r="C166" s="155" t="s">
        <v>341</v>
      </c>
      <c r="D166" s="155" t="s">
        <v>183</v>
      </c>
      <c r="E166" s="156" t="s">
        <v>1089</v>
      </c>
      <c r="F166" s="157" t="s">
        <v>1090</v>
      </c>
      <c r="G166" s="158" t="s">
        <v>196</v>
      </c>
      <c r="H166" s="159">
        <v>2</v>
      </c>
      <c r="I166" s="160"/>
      <c r="J166" s="161">
        <f>ROUND(I166*H166,2)</f>
        <v>0</v>
      </c>
      <c r="K166" s="157" t="s">
        <v>1026</v>
      </c>
      <c r="L166" s="35"/>
      <c r="M166" s="162" t="s">
        <v>3</v>
      </c>
      <c r="N166" s="163" t="s">
        <v>45</v>
      </c>
      <c r="O166" s="55"/>
      <c r="P166" s="164">
        <f>O166*H166</f>
        <v>0</v>
      </c>
      <c r="Q166" s="164">
        <v>0</v>
      </c>
      <c r="R166" s="164">
        <f>Q166*H166</f>
        <v>0</v>
      </c>
      <c r="S166" s="164">
        <v>0</v>
      </c>
      <c r="T166" s="16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66" t="s">
        <v>285</v>
      </c>
      <c r="AT166" s="166" t="s">
        <v>183</v>
      </c>
      <c r="AU166" s="166" t="s">
        <v>84</v>
      </c>
      <c r="AY166" s="19" t="s">
        <v>181</v>
      </c>
      <c r="BE166" s="167">
        <f>IF(N166="základní",J166,0)</f>
        <v>0</v>
      </c>
      <c r="BF166" s="167">
        <f>IF(N166="snížená",J166,0)</f>
        <v>0</v>
      </c>
      <c r="BG166" s="167">
        <f>IF(N166="zákl. přenesená",J166,0)</f>
        <v>0</v>
      </c>
      <c r="BH166" s="167">
        <f>IF(N166="sníž. přenesená",J166,0)</f>
        <v>0</v>
      </c>
      <c r="BI166" s="167">
        <f>IF(N166="nulová",J166,0)</f>
        <v>0</v>
      </c>
      <c r="BJ166" s="19" t="s">
        <v>82</v>
      </c>
      <c r="BK166" s="167">
        <f>ROUND(I166*H166,2)</f>
        <v>0</v>
      </c>
      <c r="BL166" s="19" t="s">
        <v>285</v>
      </c>
      <c r="BM166" s="166" t="s">
        <v>461</v>
      </c>
    </row>
    <row r="167" spans="1:65" s="13" customFormat="1">
      <c r="B167" s="168"/>
      <c r="D167" s="169" t="s">
        <v>190</v>
      </c>
      <c r="E167" s="170" t="s">
        <v>3</v>
      </c>
      <c r="F167" s="171" t="s">
        <v>1043</v>
      </c>
      <c r="H167" s="172">
        <v>2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190</v>
      </c>
      <c r="AU167" s="170" t="s">
        <v>84</v>
      </c>
      <c r="AV167" s="13" t="s">
        <v>84</v>
      </c>
      <c r="AW167" s="13" t="s">
        <v>35</v>
      </c>
      <c r="AX167" s="13" t="s">
        <v>74</v>
      </c>
      <c r="AY167" s="170" t="s">
        <v>181</v>
      </c>
    </row>
    <row r="168" spans="1:65" s="14" customFormat="1">
      <c r="B168" s="177"/>
      <c r="D168" s="169" t="s">
        <v>190</v>
      </c>
      <c r="E168" s="178" t="s">
        <v>3</v>
      </c>
      <c r="F168" s="179" t="s">
        <v>193</v>
      </c>
      <c r="H168" s="180">
        <v>2</v>
      </c>
      <c r="I168" s="181"/>
      <c r="L168" s="177"/>
      <c r="M168" s="182"/>
      <c r="N168" s="183"/>
      <c r="O168" s="183"/>
      <c r="P168" s="183"/>
      <c r="Q168" s="183"/>
      <c r="R168" s="183"/>
      <c r="S168" s="183"/>
      <c r="T168" s="184"/>
      <c r="AT168" s="178" t="s">
        <v>190</v>
      </c>
      <c r="AU168" s="178" t="s">
        <v>84</v>
      </c>
      <c r="AV168" s="14" t="s">
        <v>188</v>
      </c>
      <c r="AW168" s="14" t="s">
        <v>35</v>
      </c>
      <c r="AX168" s="14" t="s">
        <v>82</v>
      </c>
      <c r="AY168" s="178" t="s">
        <v>181</v>
      </c>
    </row>
    <row r="169" spans="1:65" s="2" customFormat="1" ht="16.5" customHeight="1">
      <c r="A169" s="34"/>
      <c r="B169" s="154"/>
      <c r="C169" s="200" t="s">
        <v>345</v>
      </c>
      <c r="D169" s="200" t="s">
        <v>297</v>
      </c>
      <c r="E169" s="201" t="s">
        <v>1091</v>
      </c>
      <c r="F169" s="202" t="s">
        <v>1092</v>
      </c>
      <c r="G169" s="203" t="s">
        <v>196</v>
      </c>
      <c r="H169" s="204">
        <v>2</v>
      </c>
      <c r="I169" s="205"/>
      <c r="J169" s="206">
        <f>ROUND(I169*H169,2)</f>
        <v>0</v>
      </c>
      <c r="K169" s="202" t="s">
        <v>1026</v>
      </c>
      <c r="L169" s="207"/>
      <c r="M169" s="208" t="s">
        <v>3</v>
      </c>
      <c r="N169" s="209" t="s">
        <v>45</v>
      </c>
      <c r="O169" s="55"/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66" t="s">
        <v>389</v>
      </c>
      <c r="AT169" s="166" t="s">
        <v>297</v>
      </c>
      <c r="AU169" s="166" t="s">
        <v>84</v>
      </c>
      <c r="AY169" s="19" t="s">
        <v>181</v>
      </c>
      <c r="BE169" s="167">
        <f>IF(N169="základní",J169,0)</f>
        <v>0</v>
      </c>
      <c r="BF169" s="167">
        <f>IF(N169="snížená",J169,0)</f>
        <v>0</v>
      </c>
      <c r="BG169" s="167">
        <f>IF(N169="zákl. přenesená",J169,0)</f>
        <v>0</v>
      </c>
      <c r="BH169" s="167">
        <f>IF(N169="sníž. přenesená",J169,0)</f>
        <v>0</v>
      </c>
      <c r="BI169" s="167">
        <f>IF(N169="nulová",J169,0)</f>
        <v>0</v>
      </c>
      <c r="BJ169" s="19" t="s">
        <v>82</v>
      </c>
      <c r="BK169" s="167">
        <f>ROUND(I169*H169,2)</f>
        <v>0</v>
      </c>
      <c r="BL169" s="19" t="s">
        <v>285</v>
      </c>
      <c r="BM169" s="166" t="s">
        <v>473</v>
      </c>
    </row>
    <row r="170" spans="1:65" s="13" customFormat="1">
      <c r="B170" s="168"/>
      <c r="D170" s="169" t="s">
        <v>190</v>
      </c>
      <c r="E170" s="170" t="s">
        <v>3</v>
      </c>
      <c r="F170" s="171" t="s">
        <v>1043</v>
      </c>
      <c r="H170" s="172">
        <v>2</v>
      </c>
      <c r="I170" s="173"/>
      <c r="L170" s="168"/>
      <c r="M170" s="174"/>
      <c r="N170" s="175"/>
      <c r="O170" s="175"/>
      <c r="P170" s="175"/>
      <c r="Q170" s="175"/>
      <c r="R170" s="175"/>
      <c r="S170" s="175"/>
      <c r="T170" s="176"/>
      <c r="AT170" s="170" t="s">
        <v>190</v>
      </c>
      <c r="AU170" s="170" t="s">
        <v>84</v>
      </c>
      <c r="AV170" s="13" t="s">
        <v>84</v>
      </c>
      <c r="AW170" s="13" t="s">
        <v>35</v>
      </c>
      <c r="AX170" s="13" t="s">
        <v>74</v>
      </c>
      <c r="AY170" s="170" t="s">
        <v>181</v>
      </c>
    </row>
    <row r="171" spans="1:65" s="14" customFormat="1">
      <c r="B171" s="177"/>
      <c r="D171" s="169" t="s">
        <v>190</v>
      </c>
      <c r="E171" s="178" t="s">
        <v>3</v>
      </c>
      <c r="F171" s="179" t="s">
        <v>193</v>
      </c>
      <c r="H171" s="180">
        <v>2</v>
      </c>
      <c r="I171" s="181"/>
      <c r="L171" s="177"/>
      <c r="M171" s="182"/>
      <c r="N171" s="183"/>
      <c r="O171" s="183"/>
      <c r="P171" s="183"/>
      <c r="Q171" s="183"/>
      <c r="R171" s="183"/>
      <c r="S171" s="183"/>
      <c r="T171" s="184"/>
      <c r="AT171" s="178" t="s">
        <v>190</v>
      </c>
      <c r="AU171" s="178" t="s">
        <v>84</v>
      </c>
      <c r="AV171" s="14" t="s">
        <v>188</v>
      </c>
      <c r="AW171" s="14" t="s">
        <v>35</v>
      </c>
      <c r="AX171" s="14" t="s">
        <v>82</v>
      </c>
      <c r="AY171" s="178" t="s">
        <v>181</v>
      </c>
    </row>
    <row r="172" spans="1:65" s="2" customFormat="1" ht="21.75" customHeight="1">
      <c r="A172" s="34"/>
      <c r="B172" s="154"/>
      <c r="C172" s="155" t="s">
        <v>350</v>
      </c>
      <c r="D172" s="155" t="s">
        <v>183</v>
      </c>
      <c r="E172" s="156" t="s">
        <v>1093</v>
      </c>
      <c r="F172" s="157" t="s">
        <v>1094</v>
      </c>
      <c r="G172" s="158" t="s">
        <v>234</v>
      </c>
      <c r="H172" s="159">
        <v>27</v>
      </c>
      <c r="I172" s="160"/>
      <c r="J172" s="161">
        <f>ROUND(I172*H172,2)</f>
        <v>0</v>
      </c>
      <c r="K172" s="157" t="s">
        <v>3</v>
      </c>
      <c r="L172" s="35"/>
      <c r="M172" s="162" t="s">
        <v>3</v>
      </c>
      <c r="N172" s="163" t="s">
        <v>45</v>
      </c>
      <c r="O172" s="55"/>
      <c r="P172" s="164">
        <f>O172*H172</f>
        <v>0</v>
      </c>
      <c r="Q172" s="164">
        <v>0</v>
      </c>
      <c r="R172" s="164">
        <f>Q172*H172</f>
        <v>0</v>
      </c>
      <c r="S172" s="164">
        <v>0</v>
      </c>
      <c r="T172" s="16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66" t="s">
        <v>285</v>
      </c>
      <c r="AT172" s="166" t="s">
        <v>183</v>
      </c>
      <c r="AU172" s="166" t="s">
        <v>84</v>
      </c>
      <c r="AY172" s="19" t="s">
        <v>181</v>
      </c>
      <c r="BE172" s="167">
        <f>IF(N172="základní",J172,0)</f>
        <v>0</v>
      </c>
      <c r="BF172" s="167">
        <f>IF(N172="snížená",J172,0)</f>
        <v>0</v>
      </c>
      <c r="BG172" s="167">
        <f>IF(N172="zákl. přenesená",J172,0)</f>
        <v>0</v>
      </c>
      <c r="BH172" s="167">
        <f>IF(N172="sníž. přenesená",J172,0)</f>
        <v>0</v>
      </c>
      <c r="BI172" s="167">
        <f>IF(N172="nulová",J172,0)</f>
        <v>0</v>
      </c>
      <c r="BJ172" s="19" t="s">
        <v>82</v>
      </c>
      <c r="BK172" s="167">
        <f>ROUND(I172*H172,2)</f>
        <v>0</v>
      </c>
      <c r="BL172" s="19" t="s">
        <v>285</v>
      </c>
      <c r="BM172" s="166" t="s">
        <v>485</v>
      </c>
    </row>
    <row r="173" spans="1:65" s="15" customFormat="1" ht="22.5">
      <c r="B173" s="185"/>
      <c r="D173" s="169" t="s">
        <v>190</v>
      </c>
      <c r="E173" s="186" t="s">
        <v>3</v>
      </c>
      <c r="F173" s="187" t="s">
        <v>1095</v>
      </c>
      <c r="H173" s="186" t="s">
        <v>3</v>
      </c>
      <c r="I173" s="188"/>
      <c r="L173" s="185"/>
      <c r="M173" s="189"/>
      <c r="N173" s="190"/>
      <c r="O173" s="190"/>
      <c r="P173" s="190"/>
      <c r="Q173" s="190"/>
      <c r="R173" s="190"/>
      <c r="S173" s="190"/>
      <c r="T173" s="191"/>
      <c r="AT173" s="186" t="s">
        <v>190</v>
      </c>
      <c r="AU173" s="186" t="s">
        <v>84</v>
      </c>
      <c r="AV173" s="15" t="s">
        <v>82</v>
      </c>
      <c r="AW173" s="15" t="s">
        <v>35</v>
      </c>
      <c r="AX173" s="15" t="s">
        <v>74</v>
      </c>
      <c r="AY173" s="186" t="s">
        <v>181</v>
      </c>
    </row>
    <row r="174" spans="1:65" s="13" customFormat="1">
      <c r="B174" s="168"/>
      <c r="D174" s="169" t="s">
        <v>190</v>
      </c>
      <c r="E174" s="170" t="s">
        <v>3</v>
      </c>
      <c r="F174" s="171" t="s">
        <v>1096</v>
      </c>
      <c r="H174" s="172">
        <v>25.53</v>
      </c>
      <c r="I174" s="173"/>
      <c r="L174" s="168"/>
      <c r="M174" s="174"/>
      <c r="N174" s="175"/>
      <c r="O174" s="175"/>
      <c r="P174" s="175"/>
      <c r="Q174" s="175"/>
      <c r="R174" s="175"/>
      <c r="S174" s="175"/>
      <c r="T174" s="176"/>
      <c r="AT174" s="170" t="s">
        <v>190</v>
      </c>
      <c r="AU174" s="170" t="s">
        <v>84</v>
      </c>
      <c r="AV174" s="13" t="s">
        <v>84</v>
      </c>
      <c r="AW174" s="13" t="s">
        <v>35</v>
      </c>
      <c r="AX174" s="13" t="s">
        <v>74</v>
      </c>
      <c r="AY174" s="170" t="s">
        <v>181</v>
      </c>
    </row>
    <row r="175" spans="1:65" s="13" customFormat="1">
      <c r="B175" s="168"/>
      <c r="D175" s="169" t="s">
        <v>190</v>
      </c>
      <c r="E175" s="170" t="s">
        <v>3</v>
      </c>
      <c r="F175" s="171" t="s">
        <v>1097</v>
      </c>
      <c r="H175" s="172">
        <v>1.47</v>
      </c>
      <c r="I175" s="173"/>
      <c r="L175" s="168"/>
      <c r="M175" s="174"/>
      <c r="N175" s="175"/>
      <c r="O175" s="175"/>
      <c r="P175" s="175"/>
      <c r="Q175" s="175"/>
      <c r="R175" s="175"/>
      <c r="S175" s="175"/>
      <c r="T175" s="176"/>
      <c r="AT175" s="170" t="s">
        <v>190</v>
      </c>
      <c r="AU175" s="170" t="s">
        <v>84</v>
      </c>
      <c r="AV175" s="13" t="s">
        <v>84</v>
      </c>
      <c r="AW175" s="13" t="s">
        <v>35</v>
      </c>
      <c r="AX175" s="13" t="s">
        <v>74</v>
      </c>
      <c r="AY175" s="170" t="s">
        <v>181</v>
      </c>
    </row>
    <row r="176" spans="1:65" s="14" customFormat="1">
      <c r="B176" s="177"/>
      <c r="D176" s="169" t="s">
        <v>190</v>
      </c>
      <c r="E176" s="178" t="s">
        <v>3</v>
      </c>
      <c r="F176" s="179" t="s">
        <v>193</v>
      </c>
      <c r="H176" s="180">
        <v>27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8" t="s">
        <v>190</v>
      </c>
      <c r="AU176" s="178" t="s">
        <v>84</v>
      </c>
      <c r="AV176" s="14" t="s">
        <v>188</v>
      </c>
      <c r="AW176" s="14" t="s">
        <v>35</v>
      </c>
      <c r="AX176" s="14" t="s">
        <v>82</v>
      </c>
      <c r="AY176" s="178" t="s">
        <v>181</v>
      </c>
    </row>
    <row r="177" spans="1:65" s="2" customFormat="1" ht="21.75" customHeight="1">
      <c r="A177" s="34"/>
      <c r="B177" s="154"/>
      <c r="C177" s="155" t="s">
        <v>356</v>
      </c>
      <c r="D177" s="155" t="s">
        <v>183</v>
      </c>
      <c r="E177" s="156" t="s">
        <v>1098</v>
      </c>
      <c r="F177" s="157" t="s">
        <v>1099</v>
      </c>
      <c r="G177" s="158" t="s">
        <v>234</v>
      </c>
      <c r="H177" s="159">
        <v>8</v>
      </c>
      <c r="I177" s="160"/>
      <c r="J177" s="161">
        <f>ROUND(I177*H177,2)</f>
        <v>0</v>
      </c>
      <c r="K177" s="157" t="s">
        <v>3</v>
      </c>
      <c r="L177" s="35"/>
      <c r="M177" s="162" t="s">
        <v>3</v>
      </c>
      <c r="N177" s="163" t="s">
        <v>45</v>
      </c>
      <c r="O177" s="55"/>
      <c r="P177" s="164">
        <f>O177*H177</f>
        <v>0</v>
      </c>
      <c r="Q177" s="164">
        <v>0</v>
      </c>
      <c r="R177" s="164">
        <f>Q177*H177</f>
        <v>0</v>
      </c>
      <c r="S177" s="164">
        <v>0</v>
      </c>
      <c r="T177" s="16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66" t="s">
        <v>285</v>
      </c>
      <c r="AT177" s="166" t="s">
        <v>183</v>
      </c>
      <c r="AU177" s="166" t="s">
        <v>84</v>
      </c>
      <c r="AY177" s="19" t="s">
        <v>181</v>
      </c>
      <c r="BE177" s="167">
        <f>IF(N177="základní",J177,0)</f>
        <v>0</v>
      </c>
      <c r="BF177" s="167">
        <f>IF(N177="snížená",J177,0)</f>
        <v>0</v>
      </c>
      <c r="BG177" s="167">
        <f>IF(N177="zákl. přenesená",J177,0)</f>
        <v>0</v>
      </c>
      <c r="BH177" s="167">
        <f>IF(N177="sníž. přenesená",J177,0)</f>
        <v>0</v>
      </c>
      <c r="BI177" s="167">
        <f>IF(N177="nulová",J177,0)</f>
        <v>0</v>
      </c>
      <c r="BJ177" s="19" t="s">
        <v>82</v>
      </c>
      <c r="BK177" s="167">
        <f>ROUND(I177*H177,2)</f>
        <v>0</v>
      </c>
      <c r="BL177" s="19" t="s">
        <v>285</v>
      </c>
      <c r="BM177" s="166" t="s">
        <v>495</v>
      </c>
    </row>
    <row r="178" spans="1:65" s="15" customFormat="1" ht="22.5">
      <c r="B178" s="185"/>
      <c r="D178" s="169" t="s">
        <v>190</v>
      </c>
      <c r="E178" s="186" t="s">
        <v>3</v>
      </c>
      <c r="F178" s="187" t="s">
        <v>1095</v>
      </c>
      <c r="H178" s="186" t="s">
        <v>3</v>
      </c>
      <c r="I178" s="188"/>
      <c r="L178" s="185"/>
      <c r="M178" s="189"/>
      <c r="N178" s="190"/>
      <c r="O178" s="190"/>
      <c r="P178" s="190"/>
      <c r="Q178" s="190"/>
      <c r="R178" s="190"/>
      <c r="S178" s="190"/>
      <c r="T178" s="191"/>
      <c r="AT178" s="186" t="s">
        <v>190</v>
      </c>
      <c r="AU178" s="186" t="s">
        <v>84</v>
      </c>
      <c r="AV178" s="15" t="s">
        <v>82</v>
      </c>
      <c r="AW178" s="15" t="s">
        <v>35</v>
      </c>
      <c r="AX178" s="15" t="s">
        <v>74</v>
      </c>
      <c r="AY178" s="186" t="s">
        <v>181</v>
      </c>
    </row>
    <row r="179" spans="1:65" s="13" customFormat="1">
      <c r="B179" s="168"/>
      <c r="D179" s="169" t="s">
        <v>190</v>
      </c>
      <c r="E179" s="170" t="s">
        <v>3</v>
      </c>
      <c r="F179" s="171" t="s">
        <v>1100</v>
      </c>
      <c r="H179" s="172">
        <v>6.98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190</v>
      </c>
      <c r="AU179" s="170" t="s">
        <v>84</v>
      </c>
      <c r="AV179" s="13" t="s">
        <v>84</v>
      </c>
      <c r="AW179" s="13" t="s">
        <v>35</v>
      </c>
      <c r="AX179" s="13" t="s">
        <v>74</v>
      </c>
      <c r="AY179" s="170" t="s">
        <v>181</v>
      </c>
    </row>
    <row r="180" spans="1:65" s="13" customFormat="1">
      <c r="B180" s="168"/>
      <c r="D180" s="169" t="s">
        <v>190</v>
      </c>
      <c r="E180" s="170" t="s">
        <v>3</v>
      </c>
      <c r="F180" s="171" t="s">
        <v>1101</v>
      </c>
      <c r="H180" s="172">
        <v>1.02</v>
      </c>
      <c r="I180" s="173"/>
      <c r="L180" s="168"/>
      <c r="M180" s="174"/>
      <c r="N180" s="175"/>
      <c r="O180" s="175"/>
      <c r="P180" s="175"/>
      <c r="Q180" s="175"/>
      <c r="R180" s="175"/>
      <c r="S180" s="175"/>
      <c r="T180" s="176"/>
      <c r="AT180" s="170" t="s">
        <v>190</v>
      </c>
      <c r="AU180" s="170" t="s">
        <v>84</v>
      </c>
      <c r="AV180" s="13" t="s">
        <v>84</v>
      </c>
      <c r="AW180" s="13" t="s">
        <v>35</v>
      </c>
      <c r="AX180" s="13" t="s">
        <v>74</v>
      </c>
      <c r="AY180" s="170" t="s">
        <v>181</v>
      </c>
    </row>
    <row r="181" spans="1:65" s="14" customFormat="1">
      <c r="B181" s="177"/>
      <c r="D181" s="169" t="s">
        <v>190</v>
      </c>
      <c r="E181" s="178" t="s">
        <v>3</v>
      </c>
      <c r="F181" s="179" t="s">
        <v>193</v>
      </c>
      <c r="H181" s="180">
        <v>8</v>
      </c>
      <c r="I181" s="181"/>
      <c r="L181" s="177"/>
      <c r="M181" s="182"/>
      <c r="N181" s="183"/>
      <c r="O181" s="183"/>
      <c r="P181" s="183"/>
      <c r="Q181" s="183"/>
      <c r="R181" s="183"/>
      <c r="S181" s="183"/>
      <c r="T181" s="184"/>
      <c r="AT181" s="178" t="s">
        <v>190</v>
      </c>
      <c r="AU181" s="178" t="s">
        <v>84</v>
      </c>
      <c r="AV181" s="14" t="s">
        <v>188</v>
      </c>
      <c r="AW181" s="14" t="s">
        <v>35</v>
      </c>
      <c r="AX181" s="14" t="s">
        <v>82</v>
      </c>
      <c r="AY181" s="178" t="s">
        <v>181</v>
      </c>
    </row>
    <row r="182" spans="1:65" s="2" customFormat="1" ht="21.75" customHeight="1">
      <c r="A182" s="34"/>
      <c r="B182" s="154"/>
      <c r="C182" s="155" t="s">
        <v>364</v>
      </c>
      <c r="D182" s="155" t="s">
        <v>183</v>
      </c>
      <c r="E182" s="156" t="s">
        <v>1102</v>
      </c>
      <c r="F182" s="157" t="s">
        <v>1103</v>
      </c>
      <c r="G182" s="158" t="s">
        <v>234</v>
      </c>
      <c r="H182" s="159">
        <v>10</v>
      </c>
      <c r="I182" s="160"/>
      <c r="J182" s="161">
        <f>ROUND(I182*H182,2)</f>
        <v>0</v>
      </c>
      <c r="K182" s="157" t="s">
        <v>3</v>
      </c>
      <c r="L182" s="35"/>
      <c r="M182" s="162" t="s">
        <v>3</v>
      </c>
      <c r="N182" s="163" t="s">
        <v>45</v>
      </c>
      <c r="O182" s="55"/>
      <c r="P182" s="164">
        <f>O182*H182</f>
        <v>0</v>
      </c>
      <c r="Q182" s="164">
        <v>0</v>
      </c>
      <c r="R182" s="164">
        <f>Q182*H182</f>
        <v>0</v>
      </c>
      <c r="S182" s="164">
        <v>0</v>
      </c>
      <c r="T182" s="16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66" t="s">
        <v>285</v>
      </c>
      <c r="AT182" s="166" t="s">
        <v>183</v>
      </c>
      <c r="AU182" s="166" t="s">
        <v>84</v>
      </c>
      <c r="AY182" s="19" t="s">
        <v>181</v>
      </c>
      <c r="BE182" s="167">
        <f>IF(N182="základní",J182,0)</f>
        <v>0</v>
      </c>
      <c r="BF182" s="167">
        <f>IF(N182="snížená",J182,0)</f>
        <v>0</v>
      </c>
      <c r="BG182" s="167">
        <f>IF(N182="zákl. přenesená",J182,0)</f>
        <v>0</v>
      </c>
      <c r="BH182" s="167">
        <f>IF(N182="sníž. přenesená",J182,0)</f>
        <v>0</v>
      </c>
      <c r="BI182" s="167">
        <f>IF(N182="nulová",J182,0)</f>
        <v>0</v>
      </c>
      <c r="BJ182" s="19" t="s">
        <v>82</v>
      </c>
      <c r="BK182" s="167">
        <f>ROUND(I182*H182,2)</f>
        <v>0</v>
      </c>
      <c r="BL182" s="19" t="s">
        <v>285</v>
      </c>
      <c r="BM182" s="166" t="s">
        <v>503</v>
      </c>
    </row>
    <row r="183" spans="1:65" s="15" customFormat="1" ht="22.5">
      <c r="B183" s="185"/>
      <c r="D183" s="169" t="s">
        <v>190</v>
      </c>
      <c r="E183" s="186" t="s">
        <v>3</v>
      </c>
      <c r="F183" s="187" t="s">
        <v>1095</v>
      </c>
      <c r="H183" s="186" t="s">
        <v>3</v>
      </c>
      <c r="I183" s="188"/>
      <c r="L183" s="185"/>
      <c r="M183" s="189"/>
      <c r="N183" s="190"/>
      <c r="O183" s="190"/>
      <c r="P183" s="190"/>
      <c r="Q183" s="190"/>
      <c r="R183" s="190"/>
      <c r="S183" s="190"/>
      <c r="T183" s="191"/>
      <c r="AT183" s="186" t="s">
        <v>190</v>
      </c>
      <c r="AU183" s="186" t="s">
        <v>84</v>
      </c>
      <c r="AV183" s="15" t="s">
        <v>82</v>
      </c>
      <c r="AW183" s="15" t="s">
        <v>35</v>
      </c>
      <c r="AX183" s="15" t="s">
        <v>74</v>
      </c>
      <c r="AY183" s="186" t="s">
        <v>181</v>
      </c>
    </row>
    <row r="184" spans="1:65" s="13" customFormat="1">
      <c r="B184" s="168"/>
      <c r="D184" s="169" t="s">
        <v>190</v>
      </c>
      <c r="E184" s="170" t="s">
        <v>3</v>
      </c>
      <c r="F184" s="171" t="s">
        <v>1104</v>
      </c>
      <c r="H184" s="172">
        <v>8.73</v>
      </c>
      <c r="I184" s="173"/>
      <c r="L184" s="168"/>
      <c r="M184" s="174"/>
      <c r="N184" s="175"/>
      <c r="O184" s="175"/>
      <c r="P184" s="175"/>
      <c r="Q184" s="175"/>
      <c r="R184" s="175"/>
      <c r="S184" s="175"/>
      <c r="T184" s="176"/>
      <c r="AT184" s="170" t="s">
        <v>190</v>
      </c>
      <c r="AU184" s="170" t="s">
        <v>84</v>
      </c>
      <c r="AV184" s="13" t="s">
        <v>84</v>
      </c>
      <c r="AW184" s="13" t="s">
        <v>35</v>
      </c>
      <c r="AX184" s="13" t="s">
        <v>74</v>
      </c>
      <c r="AY184" s="170" t="s">
        <v>181</v>
      </c>
    </row>
    <row r="185" spans="1:65" s="13" customFormat="1">
      <c r="B185" s="168"/>
      <c r="D185" s="169" t="s">
        <v>190</v>
      </c>
      <c r="E185" s="170" t="s">
        <v>3</v>
      </c>
      <c r="F185" s="171" t="s">
        <v>1105</v>
      </c>
      <c r="H185" s="172">
        <v>1.27</v>
      </c>
      <c r="I185" s="173"/>
      <c r="L185" s="168"/>
      <c r="M185" s="174"/>
      <c r="N185" s="175"/>
      <c r="O185" s="175"/>
      <c r="P185" s="175"/>
      <c r="Q185" s="175"/>
      <c r="R185" s="175"/>
      <c r="S185" s="175"/>
      <c r="T185" s="176"/>
      <c r="AT185" s="170" t="s">
        <v>190</v>
      </c>
      <c r="AU185" s="170" t="s">
        <v>84</v>
      </c>
      <c r="AV185" s="13" t="s">
        <v>84</v>
      </c>
      <c r="AW185" s="13" t="s">
        <v>35</v>
      </c>
      <c r="AX185" s="13" t="s">
        <v>74</v>
      </c>
      <c r="AY185" s="170" t="s">
        <v>181</v>
      </c>
    </row>
    <row r="186" spans="1:65" s="14" customFormat="1">
      <c r="B186" s="177"/>
      <c r="D186" s="169" t="s">
        <v>190</v>
      </c>
      <c r="E186" s="178" t="s">
        <v>3</v>
      </c>
      <c r="F186" s="179" t="s">
        <v>193</v>
      </c>
      <c r="H186" s="180">
        <v>10</v>
      </c>
      <c r="I186" s="181"/>
      <c r="L186" s="177"/>
      <c r="M186" s="182"/>
      <c r="N186" s="183"/>
      <c r="O186" s="183"/>
      <c r="P186" s="183"/>
      <c r="Q186" s="183"/>
      <c r="R186" s="183"/>
      <c r="S186" s="183"/>
      <c r="T186" s="184"/>
      <c r="AT186" s="178" t="s">
        <v>190</v>
      </c>
      <c r="AU186" s="178" t="s">
        <v>84</v>
      </c>
      <c r="AV186" s="14" t="s">
        <v>188</v>
      </c>
      <c r="AW186" s="14" t="s">
        <v>35</v>
      </c>
      <c r="AX186" s="14" t="s">
        <v>82</v>
      </c>
      <c r="AY186" s="178" t="s">
        <v>181</v>
      </c>
    </row>
    <row r="187" spans="1:65" s="2" customFormat="1" ht="33" customHeight="1">
      <c r="A187" s="34"/>
      <c r="B187" s="154"/>
      <c r="C187" s="155" t="s">
        <v>369</v>
      </c>
      <c r="D187" s="155" t="s">
        <v>183</v>
      </c>
      <c r="E187" s="156" t="s">
        <v>1106</v>
      </c>
      <c r="F187" s="157" t="s">
        <v>1107</v>
      </c>
      <c r="G187" s="158" t="s">
        <v>234</v>
      </c>
      <c r="H187" s="159">
        <v>24</v>
      </c>
      <c r="I187" s="160"/>
      <c r="J187" s="161">
        <f>ROUND(I187*H187,2)</f>
        <v>0</v>
      </c>
      <c r="K187" s="157" t="s">
        <v>1026</v>
      </c>
      <c r="L187" s="35"/>
      <c r="M187" s="162" t="s">
        <v>3</v>
      </c>
      <c r="N187" s="163" t="s">
        <v>45</v>
      </c>
      <c r="O187" s="55"/>
      <c r="P187" s="164">
        <f>O187*H187</f>
        <v>0</v>
      </c>
      <c r="Q187" s="164">
        <v>0</v>
      </c>
      <c r="R187" s="164">
        <f>Q187*H187</f>
        <v>0</v>
      </c>
      <c r="S187" s="164">
        <v>0</v>
      </c>
      <c r="T187" s="16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66" t="s">
        <v>285</v>
      </c>
      <c r="AT187" s="166" t="s">
        <v>183</v>
      </c>
      <c r="AU187" s="166" t="s">
        <v>84</v>
      </c>
      <c r="AY187" s="19" t="s">
        <v>181</v>
      </c>
      <c r="BE187" s="167">
        <f>IF(N187="základní",J187,0)</f>
        <v>0</v>
      </c>
      <c r="BF187" s="167">
        <f>IF(N187="snížená",J187,0)</f>
        <v>0</v>
      </c>
      <c r="BG187" s="167">
        <f>IF(N187="zákl. přenesená",J187,0)</f>
        <v>0</v>
      </c>
      <c r="BH187" s="167">
        <f>IF(N187="sníž. přenesená",J187,0)</f>
        <v>0</v>
      </c>
      <c r="BI187" s="167">
        <f>IF(N187="nulová",J187,0)</f>
        <v>0</v>
      </c>
      <c r="BJ187" s="19" t="s">
        <v>82</v>
      </c>
      <c r="BK187" s="167">
        <f>ROUND(I187*H187,2)</f>
        <v>0</v>
      </c>
      <c r="BL187" s="19" t="s">
        <v>285</v>
      </c>
      <c r="BM187" s="166" t="s">
        <v>511</v>
      </c>
    </row>
    <row r="188" spans="1:65" s="13" customFormat="1">
      <c r="B188" s="168"/>
      <c r="D188" s="169" t="s">
        <v>190</v>
      </c>
      <c r="E188" s="170" t="s">
        <v>3</v>
      </c>
      <c r="F188" s="171" t="s">
        <v>345</v>
      </c>
      <c r="H188" s="172">
        <v>24</v>
      </c>
      <c r="I188" s="173"/>
      <c r="L188" s="168"/>
      <c r="M188" s="174"/>
      <c r="N188" s="175"/>
      <c r="O188" s="175"/>
      <c r="P188" s="175"/>
      <c r="Q188" s="175"/>
      <c r="R188" s="175"/>
      <c r="S188" s="175"/>
      <c r="T188" s="176"/>
      <c r="AT188" s="170" t="s">
        <v>190</v>
      </c>
      <c r="AU188" s="170" t="s">
        <v>84</v>
      </c>
      <c r="AV188" s="13" t="s">
        <v>84</v>
      </c>
      <c r="AW188" s="13" t="s">
        <v>35</v>
      </c>
      <c r="AX188" s="13" t="s">
        <v>74</v>
      </c>
      <c r="AY188" s="170" t="s">
        <v>181</v>
      </c>
    </row>
    <row r="189" spans="1:65" s="14" customFormat="1">
      <c r="B189" s="177"/>
      <c r="D189" s="169" t="s">
        <v>190</v>
      </c>
      <c r="E189" s="178" t="s">
        <v>3</v>
      </c>
      <c r="F189" s="179" t="s">
        <v>193</v>
      </c>
      <c r="H189" s="180">
        <v>24</v>
      </c>
      <c r="I189" s="181"/>
      <c r="L189" s="177"/>
      <c r="M189" s="182"/>
      <c r="N189" s="183"/>
      <c r="O189" s="183"/>
      <c r="P189" s="183"/>
      <c r="Q189" s="183"/>
      <c r="R189" s="183"/>
      <c r="S189" s="183"/>
      <c r="T189" s="184"/>
      <c r="AT189" s="178" t="s">
        <v>190</v>
      </c>
      <c r="AU189" s="178" t="s">
        <v>84</v>
      </c>
      <c r="AV189" s="14" t="s">
        <v>188</v>
      </c>
      <c r="AW189" s="14" t="s">
        <v>35</v>
      </c>
      <c r="AX189" s="14" t="s">
        <v>82</v>
      </c>
      <c r="AY189" s="178" t="s">
        <v>181</v>
      </c>
    </row>
    <row r="190" spans="1:65" s="2" customFormat="1" ht="33" customHeight="1">
      <c r="A190" s="34"/>
      <c r="B190" s="154"/>
      <c r="C190" s="155" t="s">
        <v>374</v>
      </c>
      <c r="D190" s="155" t="s">
        <v>183</v>
      </c>
      <c r="E190" s="156" t="s">
        <v>1108</v>
      </c>
      <c r="F190" s="157" t="s">
        <v>1109</v>
      </c>
      <c r="G190" s="158" t="s">
        <v>234</v>
      </c>
      <c r="H190" s="159">
        <v>14</v>
      </c>
      <c r="I190" s="160"/>
      <c r="J190" s="161">
        <f>ROUND(I190*H190,2)</f>
        <v>0</v>
      </c>
      <c r="K190" s="157" t="s">
        <v>1026</v>
      </c>
      <c r="L190" s="35"/>
      <c r="M190" s="162" t="s">
        <v>3</v>
      </c>
      <c r="N190" s="163" t="s">
        <v>45</v>
      </c>
      <c r="O190" s="55"/>
      <c r="P190" s="164">
        <f>O190*H190</f>
        <v>0</v>
      </c>
      <c r="Q190" s="164">
        <v>0</v>
      </c>
      <c r="R190" s="164">
        <f>Q190*H190</f>
        <v>0</v>
      </c>
      <c r="S190" s="164">
        <v>0</v>
      </c>
      <c r="T190" s="16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66" t="s">
        <v>285</v>
      </c>
      <c r="AT190" s="166" t="s">
        <v>183</v>
      </c>
      <c r="AU190" s="166" t="s">
        <v>84</v>
      </c>
      <c r="AY190" s="19" t="s">
        <v>181</v>
      </c>
      <c r="BE190" s="167">
        <f>IF(N190="základní",J190,0)</f>
        <v>0</v>
      </c>
      <c r="BF190" s="167">
        <f>IF(N190="snížená",J190,0)</f>
        <v>0</v>
      </c>
      <c r="BG190" s="167">
        <f>IF(N190="zákl. přenesená",J190,0)</f>
        <v>0</v>
      </c>
      <c r="BH190" s="167">
        <f>IF(N190="sníž. přenesená",J190,0)</f>
        <v>0</v>
      </c>
      <c r="BI190" s="167">
        <f>IF(N190="nulová",J190,0)</f>
        <v>0</v>
      </c>
      <c r="BJ190" s="19" t="s">
        <v>82</v>
      </c>
      <c r="BK190" s="167">
        <f>ROUND(I190*H190,2)</f>
        <v>0</v>
      </c>
      <c r="BL190" s="19" t="s">
        <v>285</v>
      </c>
      <c r="BM190" s="166" t="s">
        <v>519</v>
      </c>
    </row>
    <row r="191" spans="1:65" s="13" customFormat="1">
      <c r="B191" s="168"/>
      <c r="D191" s="169" t="s">
        <v>190</v>
      </c>
      <c r="E191" s="170" t="s">
        <v>3</v>
      </c>
      <c r="F191" s="171" t="s">
        <v>1110</v>
      </c>
      <c r="H191" s="172">
        <v>14</v>
      </c>
      <c r="I191" s="173"/>
      <c r="L191" s="168"/>
      <c r="M191" s="174"/>
      <c r="N191" s="175"/>
      <c r="O191" s="175"/>
      <c r="P191" s="175"/>
      <c r="Q191" s="175"/>
      <c r="R191" s="175"/>
      <c r="S191" s="175"/>
      <c r="T191" s="176"/>
      <c r="AT191" s="170" t="s">
        <v>190</v>
      </c>
      <c r="AU191" s="170" t="s">
        <v>84</v>
      </c>
      <c r="AV191" s="13" t="s">
        <v>84</v>
      </c>
      <c r="AW191" s="13" t="s">
        <v>35</v>
      </c>
      <c r="AX191" s="13" t="s">
        <v>74</v>
      </c>
      <c r="AY191" s="170" t="s">
        <v>181</v>
      </c>
    </row>
    <row r="192" spans="1:65" s="14" customFormat="1">
      <c r="B192" s="177"/>
      <c r="D192" s="169" t="s">
        <v>190</v>
      </c>
      <c r="E192" s="178" t="s">
        <v>3</v>
      </c>
      <c r="F192" s="179" t="s">
        <v>193</v>
      </c>
      <c r="H192" s="180">
        <v>14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190</v>
      </c>
      <c r="AU192" s="178" t="s">
        <v>84</v>
      </c>
      <c r="AV192" s="14" t="s">
        <v>188</v>
      </c>
      <c r="AW192" s="14" t="s">
        <v>35</v>
      </c>
      <c r="AX192" s="14" t="s">
        <v>82</v>
      </c>
      <c r="AY192" s="178" t="s">
        <v>181</v>
      </c>
    </row>
    <row r="193" spans="1:65" s="2" customFormat="1" ht="16.5" customHeight="1">
      <c r="A193" s="34"/>
      <c r="B193" s="154"/>
      <c r="C193" s="155" t="s">
        <v>379</v>
      </c>
      <c r="D193" s="155" t="s">
        <v>183</v>
      </c>
      <c r="E193" s="156" t="s">
        <v>1111</v>
      </c>
      <c r="F193" s="157" t="s">
        <v>1112</v>
      </c>
      <c r="G193" s="158" t="s">
        <v>234</v>
      </c>
      <c r="H193" s="159">
        <v>2</v>
      </c>
      <c r="I193" s="160"/>
      <c r="J193" s="161">
        <f>ROUND(I193*H193,2)</f>
        <v>0</v>
      </c>
      <c r="K193" s="157" t="s">
        <v>1026</v>
      </c>
      <c r="L193" s="35"/>
      <c r="M193" s="162" t="s">
        <v>3</v>
      </c>
      <c r="N193" s="163" t="s">
        <v>45</v>
      </c>
      <c r="O193" s="55"/>
      <c r="P193" s="164">
        <f>O193*H193</f>
        <v>0</v>
      </c>
      <c r="Q193" s="164">
        <v>0</v>
      </c>
      <c r="R193" s="164">
        <f>Q193*H193</f>
        <v>0</v>
      </c>
      <c r="S193" s="164">
        <v>0</v>
      </c>
      <c r="T193" s="16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66" t="s">
        <v>285</v>
      </c>
      <c r="AT193" s="166" t="s">
        <v>183</v>
      </c>
      <c r="AU193" s="166" t="s">
        <v>84</v>
      </c>
      <c r="AY193" s="19" t="s">
        <v>181</v>
      </c>
      <c r="BE193" s="167">
        <f>IF(N193="základní",J193,0)</f>
        <v>0</v>
      </c>
      <c r="BF193" s="167">
        <f>IF(N193="snížená",J193,0)</f>
        <v>0</v>
      </c>
      <c r="BG193" s="167">
        <f>IF(N193="zákl. přenesená",J193,0)</f>
        <v>0</v>
      </c>
      <c r="BH193" s="167">
        <f>IF(N193="sníž. přenesená",J193,0)</f>
        <v>0</v>
      </c>
      <c r="BI193" s="167">
        <f>IF(N193="nulová",J193,0)</f>
        <v>0</v>
      </c>
      <c r="BJ193" s="19" t="s">
        <v>82</v>
      </c>
      <c r="BK193" s="167">
        <f>ROUND(I193*H193,2)</f>
        <v>0</v>
      </c>
      <c r="BL193" s="19" t="s">
        <v>285</v>
      </c>
      <c r="BM193" s="166" t="s">
        <v>532</v>
      </c>
    </row>
    <row r="194" spans="1:65" s="13" customFormat="1">
      <c r="B194" s="168"/>
      <c r="D194" s="169" t="s">
        <v>190</v>
      </c>
      <c r="E194" s="170" t="s">
        <v>3</v>
      </c>
      <c r="F194" s="171" t="s">
        <v>1043</v>
      </c>
      <c r="H194" s="172">
        <v>2</v>
      </c>
      <c r="I194" s="173"/>
      <c r="L194" s="168"/>
      <c r="M194" s="174"/>
      <c r="N194" s="175"/>
      <c r="O194" s="175"/>
      <c r="P194" s="175"/>
      <c r="Q194" s="175"/>
      <c r="R194" s="175"/>
      <c r="S194" s="175"/>
      <c r="T194" s="176"/>
      <c r="AT194" s="170" t="s">
        <v>190</v>
      </c>
      <c r="AU194" s="170" t="s">
        <v>84</v>
      </c>
      <c r="AV194" s="13" t="s">
        <v>84</v>
      </c>
      <c r="AW194" s="13" t="s">
        <v>35</v>
      </c>
      <c r="AX194" s="13" t="s">
        <v>74</v>
      </c>
      <c r="AY194" s="170" t="s">
        <v>181</v>
      </c>
    </row>
    <row r="195" spans="1:65" s="14" customFormat="1">
      <c r="B195" s="177"/>
      <c r="D195" s="169" t="s">
        <v>190</v>
      </c>
      <c r="E195" s="178" t="s">
        <v>3</v>
      </c>
      <c r="F195" s="179" t="s">
        <v>193</v>
      </c>
      <c r="H195" s="180">
        <v>2</v>
      </c>
      <c r="I195" s="181"/>
      <c r="L195" s="177"/>
      <c r="M195" s="182"/>
      <c r="N195" s="183"/>
      <c r="O195" s="183"/>
      <c r="P195" s="183"/>
      <c r="Q195" s="183"/>
      <c r="R195" s="183"/>
      <c r="S195" s="183"/>
      <c r="T195" s="184"/>
      <c r="AT195" s="178" t="s">
        <v>190</v>
      </c>
      <c r="AU195" s="178" t="s">
        <v>84</v>
      </c>
      <c r="AV195" s="14" t="s">
        <v>188</v>
      </c>
      <c r="AW195" s="14" t="s">
        <v>35</v>
      </c>
      <c r="AX195" s="14" t="s">
        <v>82</v>
      </c>
      <c r="AY195" s="178" t="s">
        <v>181</v>
      </c>
    </row>
    <row r="196" spans="1:65" s="2" customFormat="1" ht="16.5" customHeight="1">
      <c r="A196" s="34"/>
      <c r="B196" s="154"/>
      <c r="C196" s="155" t="s">
        <v>384</v>
      </c>
      <c r="D196" s="155" t="s">
        <v>183</v>
      </c>
      <c r="E196" s="156" t="s">
        <v>1113</v>
      </c>
      <c r="F196" s="157" t="s">
        <v>1114</v>
      </c>
      <c r="G196" s="158" t="s">
        <v>234</v>
      </c>
      <c r="H196" s="159">
        <v>3</v>
      </c>
      <c r="I196" s="160"/>
      <c r="J196" s="161">
        <f>ROUND(I196*H196,2)</f>
        <v>0</v>
      </c>
      <c r="K196" s="157" t="s">
        <v>1026</v>
      </c>
      <c r="L196" s="35"/>
      <c r="M196" s="162" t="s">
        <v>3</v>
      </c>
      <c r="N196" s="163" t="s">
        <v>45</v>
      </c>
      <c r="O196" s="55"/>
      <c r="P196" s="164">
        <f>O196*H196</f>
        <v>0</v>
      </c>
      <c r="Q196" s="164">
        <v>0</v>
      </c>
      <c r="R196" s="164">
        <f>Q196*H196</f>
        <v>0</v>
      </c>
      <c r="S196" s="164">
        <v>0</v>
      </c>
      <c r="T196" s="16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66" t="s">
        <v>285</v>
      </c>
      <c r="AT196" s="166" t="s">
        <v>183</v>
      </c>
      <c r="AU196" s="166" t="s">
        <v>84</v>
      </c>
      <c r="AY196" s="19" t="s">
        <v>181</v>
      </c>
      <c r="BE196" s="167">
        <f>IF(N196="základní",J196,0)</f>
        <v>0</v>
      </c>
      <c r="BF196" s="167">
        <f>IF(N196="snížená",J196,0)</f>
        <v>0</v>
      </c>
      <c r="BG196" s="167">
        <f>IF(N196="zákl. přenesená",J196,0)</f>
        <v>0</v>
      </c>
      <c r="BH196" s="167">
        <f>IF(N196="sníž. přenesená",J196,0)</f>
        <v>0</v>
      </c>
      <c r="BI196" s="167">
        <f>IF(N196="nulová",J196,0)</f>
        <v>0</v>
      </c>
      <c r="BJ196" s="19" t="s">
        <v>82</v>
      </c>
      <c r="BK196" s="167">
        <f>ROUND(I196*H196,2)</f>
        <v>0</v>
      </c>
      <c r="BL196" s="19" t="s">
        <v>285</v>
      </c>
      <c r="BM196" s="166" t="s">
        <v>541</v>
      </c>
    </row>
    <row r="197" spans="1:65" s="13" customFormat="1">
      <c r="B197" s="168"/>
      <c r="D197" s="169" t="s">
        <v>190</v>
      </c>
      <c r="E197" s="170" t="s">
        <v>3</v>
      </c>
      <c r="F197" s="171" t="s">
        <v>1068</v>
      </c>
      <c r="H197" s="172">
        <v>3</v>
      </c>
      <c r="I197" s="173"/>
      <c r="L197" s="168"/>
      <c r="M197" s="174"/>
      <c r="N197" s="175"/>
      <c r="O197" s="175"/>
      <c r="P197" s="175"/>
      <c r="Q197" s="175"/>
      <c r="R197" s="175"/>
      <c r="S197" s="175"/>
      <c r="T197" s="176"/>
      <c r="AT197" s="170" t="s">
        <v>190</v>
      </c>
      <c r="AU197" s="170" t="s">
        <v>84</v>
      </c>
      <c r="AV197" s="13" t="s">
        <v>84</v>
      </c>
      <c r="AW197" s="13" t="s">
        <v>35</v>
      </c>
      <c r="AX197" s="13" t="s">
        <v>74</v>
      </c>
      <c r="AY197" s="170" t="s">
        <v>181</v>
      </c>
    </row>
    <row r="198" spans="1:65" s="14" customFormat="1">
      <c r="B198" s="177"/>
      <c r="D198" s="169" t="s">
        <v>190</v>
      </c>
      <c r="E198" s="178" t="s">
        <v>3</v>
      </c>
      <c r="F198" s="179" t="s">
        <v>193</v>
      </c>
      <c r="H198" s="180">
        <v>3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8" t="s">
        <v>190</v>
      </c>
      <c r="AU198" s="178" t="s">
        <v>84</v>
      </c>
      <c r="AV198" s="14" t="s">
        <v>188</v>
      </c>
      <c r="AW198" s="14" t="s">
        <v>35</v>
      </c>
      <c r="AX198" s="14" t="s">
        <v>82</v>
      </c>
      <c r="AY198" s="178" t="s">
        <v>181</v>
      </c>
    </row>
    <row r="199" spans="1:65" s="2" customFormat="1" ht="16.5" customHeight="1">
      <c r="A199" s="34"/>
      <c r="B199" s="154"/>
      <c r="C199" s="155" t="s">
        <v>389</v>
      </c>
      <c r="D199" s="155" t="s">
        <v>183</v>
      </c>
      <c r="E199" s="156" t="s">
        <v>1115</v>
      </c>
      <c r="F199" s="157" t="s">
        <v>1116</v>
      </c>
      <c r="G199" s="158" t="s">
        <v>196</v>
      </c>
      <c r="H199" s="159">
        <v>14</v>
      </c>
      <c r="I199" s="160"/>
      <c r="J199" s="161">
        <f>ROUND(I199*H199,2)</f>
        <v>0</v>
      </c>
      <c r="K199" s="157" t="s">
        <v>1026</v>
      </c>
      <c r="L199" s="35"/>
      <c r="M199" s="162" t="s">
        <v>3</v>
      </c>
      <c r="N199" s="163" t="s">
        <v>45</v>
      </c>
      <c r="O199" s="55"/>
      <c r="P199" s="164">
        <f>O199*H199</f>
        <v>0</v>
      </c>
      <c r="Q199" s="164">
        <v>0</v>
      </c>
      <c r="R199" s="164">
        <f>Q199*H199</f>
        <v>0</v>
      </c>
      <c r="S199" s="164">
        <v>0</v>
      </c>
      <c r="T199" s="16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66" t="s">
        <v>285</v>
      </c>
      <c r="AT199" s="166" t="s">
        <v>183</v>
      </c>
      <c r="AU199" s="166" t="s">
        <v>84</v>
      </c>
      <c r="AY199" s="19" t="s">
        <v>181</v>
      </c>
      <c r="BE199" s="167">
        <f>IF(N199="základní",J199,0)</f>
        <v>0</v>
      </c>
      <c r="BF199" s="167">
        <f>IF(N199="snížená",J199,0)</f>
        <v>0</v>
      </c>
      <c r="BG199" s="167">
        <f>IF(N199="zákl. přenesená",J199,0)</f>
        <v>0</v>
      </c>
      <c r="BH199" s="167">
        <f>IF(N199="sníž. přenesená",J199,0)</f>
        <v>0</v>
      </c>
      <c r="BI199" s="167">
        <f>IF(N199="nulová",J199,0)</f>
        <v>0</v>
      </c>
      <c r="BJ199" s="19" t="s">
        <v>82</v>
      </c>
      <c r="BK199" s="167">
        <f>ROUND(I199*H199,2)</f>
        <v>0</v>
      </c>
      <c r="BL199" s="19" t="s">
        <v>285</v>
      </c>
      <c r="BM199" s="166" t="s">
        <v>550</v>
      </c>
    </row>
    <row r="200" spans="1:65" s="15" customFormat="1">
      <c r="B200" s="185"/>
      <c r="D200" s="169" t="s">
        <v>190</v>
      </c>
      <c r="E200" s="186" t="s">
        <v>3</v>
      </c>
      <c r="F200" s="187" t="s">
        <v>1048</v>
      </c>
      <c r="H200" s="186" t="s">
        <v>3</v>
      </c>
      <c r="I200" s="188"/>
      <c r="L200" s="185"/>
      <c r="M200" s="189"/>
      <c r="N200" s="190"/>
      <c r="O200" s="190"/>
      <c r="P200" s="190"/>
      <c r="Q200" s="190"/>
      <c r="R200" s="190"/>
      <c r="S200" s="190"/>
      <c r="T200" s="191"/>
      <c r="AT200" s="186" t="s">
        <v>190</v>
      </c>
      <c r="AU200" s="186" t="s">
        <v>84</v>
      </c>
      <c r="AV200" s="15" t="s">
        <v>82</v>
      </c>
      <c r="AW200" s="15" t="s">
        <v>35</v>
      </c>
      <c r="AX200" s="15" t="s">
        <v>74</v>
      </c>
      <c r="AY200" s="186" t="s">
        <v>181</v>
      </c>
    </row>
    <row r="201" spans="1:65" s="13" customFormat="1">
      <c r="B201" s="168"/>
      <c r="D201" s="169" t="s">
        <v>190</v>
      </c>
      <c r="E201" s="170" t="s">
        <v>3</v>
      </c>
      <c r="F201" s="171" t="s">
        <v>1117</v>
      </c>
      <c r="H201" s="172">
        <v>14</v>
      </c>
      <c r="I201" s="173"/>
      <c r="L201" s="168"/>
      <c r="M201" s="174"/>
      <c r="N201" s="175"/>
      <c r="O201" s="175"/>
      <c r="P201" s="175"/>
      <c r="Q201" s="175"/>
      <c r="R201" s="175"/>
      <c r="S201" s="175"/>
      <c r="T201" s="176"/>
      <c r="AT201" s="170" t="s">
        <v>190</v>
      </c>
      <c r="AU201" s="170" t="s">
        <v>84</v>
      </c>
      <c r="AV201" s="13" t="s">
        <v>84</v>
      </c>
      <c r="AW201" s="13" t="s">
        <v>35</v>
      </c>
      <c r="AX201" s="13" t="s">
        <v>74</v>
      </c>
      <c r="AY201" s="170" t="s">
        <v>181</v>
      </c>
    </row>
    <row r="202" spans="1:65" s="14" customFormat="1">
      <c r="B202" s="177"/>
      <c r="D202" s="169" t="s">
        <v>190</v>
      </c>
      <c r="E202" s="178" t="s">
        <v>3</v>
      </c>
      <c r="F202" s="179" t="s">
        <v>193</v>
      </c>
      <c r="H202" s="180">
        <v>14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8" t="s">
        <v>190</v>
      </c>
      <c r="AU202" s="178" t="s">
        <v>84</v>
      </c>
      <c r="AV202" s="14" t="s">
        <v>188</v>
      </c>
      <c r="AW202" s="14" t="s">
        <v>35</v>
      </c>
      <c r="AX202" s="14" t="s">
        <v>82</v>
      </c>
      <c r="AY202" s="178" t="s">
        <v>181</v>
      </c>
    </row>
    <row r="203" spans="1:65" s="2" customFormat="1" ht="21.75" customHeight="1">
      <c r="A203" s="34"/>
      <c r="B203" s="154"/>
      <c r="C203" s="155" t="s">
        <v>394</v>
      </c>
      <c r="D203" s="155" t="s">
        <v>183</v>
      </c>
      <c r="E203" s="156" t="s">
        <v>1118</v>
      </c>
      <c r="F203" s="157" t="s">
        <v>1119</v>
      </c>
      <c r="G203" s="158" t="s">
        <v>196</v>
      </c>
      <c r="H203" s="159">
        <v>6</v>
      </c>
      <c r="I203" s="160"/>
      <c r="J203" s="161">
        <f>ROUND(I203*H203,2)</f>
        <v>0</v>
      </c>
      <c r="K203" s="157" t="s">
        <v>1026</v>
      </c>
      <c r="L203" s="35"/>
      <c r="M203" s="162" t="s">
        <v>3</v>
      </c>
      <c r="N203" s="163" t="s">
        <v>45</v>
      </c>
      <c r="O203" s="55"/>
      <c r="P203" s="164">
        <f>O203*H203</f>
        <v>0</v>
      </c>
      <c r="Q203" s="164">
        <v>0</v>
      </c>
      <c r="R203" s="164">
        <f>Q203*H203</f>
        <v>0</v>
      </c>
      <c r="S203" s="164">
        <v>0</v>
      </c>
      <c r="T203" s="16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66" t="s">
        <v>285</v>
      </c>
      <c r="AT203" s="166" t="s">
        <v>183</v>
      </c>
      <c r="AU203" s="166" t="s">
        <v>84</v>
      </c>
      <c r="AY203" s="19" t="s">
        <v>181</v>
      </c>
      <c r="BE203" s="167">
        <f>IF(N203="základní",J203,0)</f>
        <v>0</v>
      </c>
      <c r="BF203" s="167">
        <f>IF(N203="snížená",J203,0)</f>
        <v>0</v>
      </c>
      <c r="BG203" s="167">
        <f>IF(N203="zákl. přenesená",J203,0)</f>
        <v>0</v>
      </c>
      <c r="BH203" s="167">
        <f>IF(N203="sníž. přenesená",J203,0)</f>
        <v>0</v>
      </c>
      <c r="BI203" s="167">
        <f>IF(N203="nulová",J203,0)</f>
        <v>0</v>
      </c>
      <c r="BJ203" s="19" t="s">
        <v>82</v>
      </c>
      <c r="BK203" s="167">
        <f>ROUND(I203*H203,2)</f>
        <v>0</v>
      </c>
      <c r="BL203" s="19" t="s">
        <v>285</v>
      </c>
      <c r="BM203" s="166" t="s">
        <v>559</v>
      </c>
    </row>
    <row r="204" spans="1:65" s="13" customFormat="1">
      <c r="B204" s="168"/>
      <c r="D204" s="169" t="s">
        <v>190</v>
      </c>
      <c r="E204" s="170" t="s">
        <v>3</v>
      </c>
      <c r="F204" s="171" t="s">
        <v>1120</v>
      </c>
      <c r="H204" s="172">
        <v>6</v>
      </c>
      <c r="I204" s="173"/>
      <c r="L204" s="168"/>
      <c r="M204" s="174"/>
      <c r="N204" s="175"/>
      <c r="O204" s="175"/>
      <c r="P204" s="175"/>
      <c r="Q204" s="175"/>
      <c r="R204" s="175"/>
      <c r="S204" s="175"/>
      <c r="T204" s="176"/>
      <c r="AT204" s="170" t="s">
        <v>190</v>
      </c>
      <c r="AU204" s="170" t="s">
        <v>84</v>
      </c>
      <c r="AV204" s="13" t="s">
        <v>84</v>
      </c>
      <c r="AW204" s="13" t="s">
        <v>35</v>
      </c>
      <c r="AX204" s="13" t="s">
        <v>74</v>
      </c>
      <c r="AY204" s="170" t="s">
        <v>181</v>
      </c>
    </row>
    <row r="205" spans="1:65" s="14" customFormat="1">
      <c r="B205" s="177"/>
      <c r="D205" s="169" t="s">
        <v>190</v>
      </c>
      <c r="E205" s="178" t="s">
        <v>3</v>
      </c>
      <c r="F205" s="179" t="s">
        <v>193</v>
      </c>
      <c r="H205" s="180">
        <v>6</v>
      </c>
      <c r="I205" s="181"/>
      <c r="L205" s="177"/>
      <c r="M205" s="182"/>
      <c r="N205" s="183"/>
      <c r="O205" s="183"/>
      <c r="P205" s="183"/>
      <c r="Q205" s="183"/>
      <c r="R205" s="183"/>
      <c r="S205" s="183"/>
      <c r="T205" s="184"/>
      <c r="AT205" s="178" t="s">
        <v>190</v>
      </c>
      <c r="AU205" s="178" t="s">
        <v>84</v>
      </c>
      <c r="AV205" s="14" t="s">
        <v>188</v>
      </c>
      <c r="AW205" s="14" t="s">
        <v>35</v>
      </c>
      <c r="AX205" s="14" t="s">
        <v>82</v>
      </c>
      <c r="AY205" s="178" t="s">
        <v>181</v>
      </c>
    </row>
    <row r="206" spans="1:65" s="2" customFormat="1" ht="16.5" customHeight="1">
      <c r="A206" s="34"/>
      <c r="B206" s="154"/>
      <c r="C206" s="155" t="s">
        <v>399</v>
      </c>
      <c r="D206" s="155" t="s">
        <v>183</v>
      </c>
      <c r="E206" s="156" t="s">
        <v>1121</v>
      </c>
      <c r="F206" s="157" t="s">
        <v>1122</v>
      </c>
      <c r="G206" s="158" t="s">
        <v>196</v>
      </c>
      <c r="H206" s="159">
        <v>14</v>
      </c>
      <c r="I206" s="160"/>
      <c r="J206" s="161">
        <f>ROUND(I206*H206,2)</f>
        <v>0</v>
      </c>
      <c r="K206" s="157" t="s">
        <v>1026</v>
      </c>
      <c r="L206" s="35"/>
      <c r="M206" s="162" t="s">
        <v>3</v>
      </c>
      <c r="N206" s="163" t="s">
        <v>45</v>
      </c>
      <c r="O206" s="55"/>
      <c r="P206" s="164">
        <f>O206*H206</f>
        <v>0</v>
      </c>
      <c r="Q206" s="164">
        <v>0</v>
      </c>
      <c r="R206" s="164">
        <f>Q206*H206</f>
        <v>0</v>
      </c>
      <c r="S206" s="164">
        <v>0</v>
      </c>
      <c r="T206" s="16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66" t="s">
        <v>285</v>
      </c>
      <c r="AT206" s="166" t="s">
        <v>183</v>
      </c>
      <c r="AU206" s="166" t="s">
        <v>84</v>
      </c>
      <c r="AY206" s="19" t="s">
        <v>181</v>
      </c>
      <c r="BE206" s="167">
        <f>IF(N206="základní",J206,0)</f>
        <v>0</v>
      </c>
      <c r="BF206" s="167">
        <f>IF(N206="snížená",J206,0)</f>
        <v>0</v>
      </c>
      <c r="BG206" s="167">
        <f>IF(N206="zákl. přenesená",J206,0)</f>
        <v>0</v>
      </c>
      <c r="BH206" s="167">
        <f>IF(N206="sníž. přenesená",J206,0)</f>
        <v>0</v>
      </c>
      <c r="BI206" s="167">
        <f>IF(N206="nulová",J206,0)</f>
        <v>0</v>
      </c>
      <c r="BJ206" s="19" t="s">
        <v>82</v>
      </c>
      <c r="BK206" s="167">
        <f>ROUND(I206*H206,2)</f>
        <v>0</v>
      </c>
      <c r="BL206" s="19" t="s">
        <v>285</v>
      </c>
      <c r="BM206" s="166" t="s">
        <v>567</v>
      </c>
    </row>
    <row r="207" spans="1:65" s="13" customFormat="1">
      <c r="B207" s="168"/>
      <c r="D207" s="169" t="s">
        <v>190</v>
      </c>
      <c r="E207" s="170" t="s">
        <v>3</v>
      </c>
      <c r="F207" s="171" t="s">
        <v>259</v>
      </c>
      <c r="H207" s="172">
        <v>14</v>
      </c>
      <c r="I207" s="173"/>
      <c r="L207" s="168"/>
      <c r="M207" s="174"/>
      <c r="N207" s="175"/>
      <c r="O207" s="175"/>
      <c r="P207" s="175"/>
      <c r="Q207" s="175"/>
      <c r="R207" s="175"/>
      <c r="S207" s="175"/>
      <c r="T207" s="176"/>
      <c r="AT207" s="170" t="s">
        <v>190</v>
      </c>
      <c r="AU207" s="170" t="s">
        <v>84</v>
      </c>
      <c r="AV207" s="13" t="s">
        <v>84</v>
      </c>
      <c r="AW207" s="13" t="s">
        <v>35</v>
      </c>
      <c r="AX207" s="13" t="s">
        <v>74</v>
      </c>
      <c r="AY207" s="170" t="s">
        <v>181</v>
      </c>
    </row>
    <row r="208" spans="1:65" s="14" customFormat="1">
      <c r="B208" s="177"/>
      <c r="D208" s="169" t="s">
        <v>190</v>
      </c>
      <c r="E208" s="178" t="s">
        <v>3</v>
      </c>
      <c r="F208" s="179" t="s">
        <v>193</v>
      </c>
      <c r="H208" s="180">
        <v>14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8" t="s">
        <v>190</v>
      </c>
      <c r="AU208" s="178" t="s">
        <v>84</v>
      </c>
      <c r="AV208" s="14" t="s">
        <v>188</v>
      </c>
      <c r="AW208" s="14" t="s">
        <v>35</v>
      </c>
      <c r="AX208" s="14" t="s">
        <v>82</v>
      </c>
      <c r="AY208" s="178" t="s">
        <v>181</v>
      </c>
    </row>
    <row r="209" spans="1:65" s="2" customFormat="1" ht="21.75" customHeight="1">
      <c r="A209" s="34"/>
      <c r="B209" s="154"/>
      <c r="C209" s="155" t="s">
        <v>404</v>
      </c>
      <c r="D209" s="155" t="s">
        <v>183</v>
      </c>
      <c r="E209" s="156" t="s">
        <v>1123</v>
      </c>
      <c r="F209" s="157" t="s">
        <v>1124</v>
      </c>
      <c r="G209" s="158" t="s">
        <v>196</v>
      </c>
      <c r="H209" s="159">
        <v>6</v>
      </c>
      <c r="I209" s="160"/>
      <c r="J209" s="161">
        <f>ROUND(I209*H209,2)</f>
        <v>0</v>
      </c>
      <c r="K209" s="157" t="s">
        <v>1026</v>
      </c>
      <c r="L209" s="35"/>
      <c r="M209" s="162" t="s">
        <v>3</v>
      </c>
      <c r="N209" s="163" t="s">
        <v>45</v>
      </c>
      <c r="O209" s="55"/>
      <c r="P209" s="164">
        <f>O209*H209</f>
        <v>0</v>
      </c>
      <c r="Q209" s="164">
        <v>0</v>
      </c>
      <c r="R209" s="164">
        <f>Q209*H209</f>
        <v>0</v>
      </c>
      <c r="S209" s="164">
        <v>0</v>
      </c>
      <c r="T209" s="16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66" t="s">
        <v>285</v>
      </c>
      <c r="AT209" s="166" t="s">
        <v>183</v>
      </c>
      <c r="AU209" s="166" t="s">
        <v>84</v>
      </c>
      <c r="AY209" s="19" t="s">
        <v>181</v>
      </c>
      <c r="BE209" s="167">
        <f>IF(N209="základní",J209,0)</f>
        <v>0</v>
      </c>
      <c r="BF209" s="167">
        <f>IF(N209="snížená",J209,0)</f>
        <v>0</v>
      </c>
      <c r="BG209" s="167">
        <f>IF(N209="zákl. přenesená",J209,0)</f>
        <v>0</v>
      </c>
      <c r="BH209" s="167">
        <f>IF(N209="sníž. přenesená",J209,0)</f>
        <v>0</v>
      </c>
      <c r="BI209" s="167">
        <f>IF(N209="nulová",J209,0)</f>
        <v>0</v>
      </c>
      <c r="BJ209" s="19" t="s">
        <v>82</v>
      </c>
      <c r="BK209" s="167">
        <f>ROUND(I209*H209,2)</f>
        <v>0</v>
      </c>
      <c r="BL209" s="19" t="s">
        <v>285</v>
      </c>
      <c r="BM209" s="166" t="s">
        <v>575</v>
      </c>
    </row>
    <row r="210" spans="1:65" s="13" customFormat="1">
      <c r="B210" s="168"/>
      <c r="D210" s="169" t="s">
        <v>190</v>
      </c>
      <c r="E210" s="170" t="s">
        <v>3</v>
      </c>
      <c r="F210" s="171" t="s">
        <v>1120</v>
      </c>
      <c r="H210" s="172">
        <v>6</v>
      </c>
      <c r="I210" s="173"/>
      <c r="L210" s="168"/>
      <c r="M210" s="174"/>
      <c r="N210" s="175"/>
      <c r="O210" s="175"/>
      <c r="P210" s="175"/>
      <c r="Q210" s="175"/>
      <c r="R210" s="175"/>
      <c r="S210" s="175"/>
      <c r="T210" s="176"/>
      <c r="AT210" s="170" t="s">
        <v>190</v>
      </c>
      <c r="AU210" s="170" t="s">
        <v>84</v>
      </c>
      <c r="AV210" s="13" t="s">
        <v>84</v>
      </c>
      <c r="AW210" s="13" t="s">
        <v>35</v>
      </c>
      <c r="AX210" s="13" t="s">
        <v>74</v>
      </c>
      <c r="AY210" s="170" t="s">
        <v>181</v>
      </c>
    </row>
    <row r="211" spans="1:65" s="14" customFormat="1">
      <c r="B211" s="177"/>
      <c r="D211" s="169" t="s">
        <v>190</v>
      </c>
      <c r="E211" s="178" t="s">
        <v>3</v>
      </c>
      <c r="F211" s="179" t="s">
        <v>193</v>
      </c>
      <c r="H211" s="180">
        <v>6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8" t="s">
        <v>190</v>
      </c>
      <c r="AU211" s="178" t="s">
        <v>84</v>
      </c>
      <c r="AV211" s="14" t="s">
        <v>188</v>
      </c>
      <c r="AW211" s="14" t="s">
        <v>35</v>
      </c>
      <c r="AX211" s="14" t="s">
        <v>82</v>
      </c>
      <c r="AY211" s="178" t="s">
        <v>181</v>
      </c>
    </row>
    <row r="212" spans="1:65" s="2" customFormat="1" ht="21.75" customHeight="1">
      <c r="A212" s="34"/>
      <c r="B212" s="154"/>
      <c r="C212" s="155" t="s">
        <v>409</v>
      </c>
      <c r="D212" s="155" t="s">
        <v>183</v>
      </c>
      <c r="E212" s="156" t="s">
        <v>1125</v>
      </c>
      <c r="F212" s="157" t="s">
        <v>1126</v>
      </c>
      <c r="G212" s="158" t="s">
        <v>196</v>
      </c>
      <c r="H212" s="159">
        <v>8</v>
      </c>
      <c r="I212" s="160"/>
      <c r="J212" s="161">
        <f>ROUND(I212*H212,2)</f>
        <v>0</v>
      </c>
      <c r="K212" s="157" t="s">
        <v>1026</v>
      </c>
      <c r="L212" s="35"/>
      <c r="M212" s="162" t="s">
        <v>3</v>
      </c>
      <c r="N212" s="163" t="s">
        <v>45</v>
      </c>
      <c r="O212" s="55"/>
      <c r="P212" s="164">
        <f>O212*H212</f>
        <v>0</v>
      </c>
      <c r="Q212" s="164">
        <v>0</v>
      </c>
      <c r="R212" s="164">
        <f>Q212*H212</f>
        <v>0</v>
      </c>
      <c r="S212" s="164">
        <v>0</v>
      </c>
      <c r="T212" s="16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66" t="s">
        <v>285</v>
      </c>
      <c r="AT212" s="166" t="s">
        <v>183</v>
      </c>
      <c r="AU212" s="166" t="s">
        <v>84</v>
      </c>
      <c r="AY212" s="19" t="s">
        <v>181</v>
      </c>
      <c r="BE212" s="167">
        <f>IF(N212="základní",J212,0)</f>
        <v>0</v>
      </c>
      <c r="BF212" s="167">
        <f>IF(N212="snížená",J212,0)</f>
        <v>0</v>
      </c>
      <c r="BG212" s="167">
        <f>IF(N212="zákl. přenesená",J212,0)</f>
        <v>0</v>
      </c>
      <c r="BH212" s="167">
        <f>IF(N212="sníž. přenesená",J212,0)</f>
        <v>0</v>
      </c>
      <c r="BI212" s="167">
        <f>IF(N212="nulová",J212,0)</f>
        <v>0</v>
      </c>
      <c r="BJ212" s="19" t="s">
        <v>82</v>
      </c>
      <c r="BK212" s="167">
        <f>ROUND(I212*H212,2)</f>
        <v>0</v>
      </c>
      <c r="BL212" s="19" t="s">
        <v>285</v>
      </c>
      <c r="BM212" s="166" t="s">
        <v>583</v>
      </c>
    </row>
    <row r="213" spans="1:65" s="13" customFormat="1">
      <c r="B213" s="168"/>
      <c r="D213" s="169" t="s">
        <v>190</v>
      </c>
      <c r="E213" s="170" t="s">
        <v>3</v>
      </c>
      <c r="F213" s="171" t="s">
        <v>1127</v>
      </c>
      <c r="H213" s="172">
        <v>8</v>
      </c>
      <c r="I213" s="173"/>
      <c r="L213" s="168"/>
      <c r="M213" s="174"/>
      <c r="N213" s="175"/>
      <c r="O213" s="175"/>
      <c r="P213" s="175"/>
      <c r="Q213" s="175"/>
      <c r="R213" s="175"/>
      <c r="S213" s="175"/>
      <c r="T213" s="176"/>
      <c r="AT213" s="170" t="s">
        <v>190</v>
      </c>
      <c r="AU213" s="170" t="s">
        <v>84</v>
      </c>
      <c r="AV213" s="13" t="s">
        <v>84</v>
      </c>
      <c r="AW213" s="13" t="s">
        <v>35</v>
      </c>
      <c r="AX213" s="13" t="s">
        <v>74</v>
      </c>
      <c r="AY213" s="170" t="s">
        <v>181</v>
      </c>
    </row>
    <row r="214" spans="1:65" s="14" customFormat="1">
      <c r="B214" s="177"/>
      <c r="D214" s="169" t="s">
        <v>190</v>
      </c>
      <c r="E214" s="178" t="s">
        <v>3</v>
      </c>
      <c r="F214" s="179" t="s">
        <v>193</v>
      </c>
      <c r="H214" s="180">
        <v>8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8" t="s">
        <v>190</v>
      </c>
      <c r="AU214" s="178" t="s">
        <v>84</v>
      </c>
      <c r="AV214" s="14" t="s">
        <v>188</v>
      </c>
      <c r="AW214" s="14" t="s">
        <v>35</v>
      </c>
      <c r="AX214" s="14" t="s">
        <v>82</v>
      </c>
      <c r="AY214" s="178" t="s">
        <v>181</v>
      </c>
    </row>
    <row r="215" spans="1:65" s="2" customFormat="1" ht="21.75" customHeight="1">
      <c r="A215" s="34"/>
      <c r="B215" s="154"/>
      <c r="C215" s="155" t="s">
        <v>414</v>
      </c>
      <c r="D215" s="155" t="s">
        <v>183</v>
      </c>
      <c r="E215" s="156" t="s">
        <v>1128</v>
      </c>
      <c r="F215" s="157" t="s">
        <v>1129</v>
      </c>
      <c r="G215" s="158" t="s">
        <v>196</v>
      </c>
      <c r="H215" s="159">
        <v>3</v>
      </c>
      <c r="I215" s="160"/>
      <c r="J215" s="161">
        <f>ROUND(I215*H215,2)</f>
        <v>0</v>
      </c>
      <c r="K215" s="157" t="s">
        <v>1026</v>
      </c>
      <c r="L215" s="35"/>
      <c r="M215" s="162" t="s">
        <v>3</v>
      </c>
      <c r="N215" s="163" t="s">
        <v>45</v>
      </c>
      <c r="O215" s="55"/>
      <c r="P215" s="164">
        <f>O215*H215</f>
        <v>0</v>
      </c>
      <c r="Q215" s="164">
        <v>0</v>
      </c>
      <c r="R215" s="164">
        <f>Q215*H215</f>
        <v>0</v>
      </c>
      <c r="S215" s="164">
        <v>0</v>
      </c>
      <c r="T215" s="16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66" t="s">
        <v>285</v>
      </c>
      <c r="AT215" s="166" t="s">
        <v>183</v>
      </c>
      <c r="AU215" s="166" t="s">
        <v>84</v>
      </c>
      <c r="AY215" s="19" t="s">
        <v>181</v>
      </c>
      <c r="BE215" s="167">
        <f>IF(N215="základní",J215,0)</f>
        <v>0</v>
      </c>
      <c r="BF215" s="167">
        <f>IF(N215="snížená",J215,0)</f>
        <v>0</v>
      </c>
      <c r="BG215" s="167">
        <f>IF(N215="zákl. přenesená",J215,0)</f>
        <v>0</v>
      </c>
      <c r="BH215" s="167">
        <f>IF(N215="sníž. přenesená",J215,0)</f>
        <v>0</v>
      </c>
      <c r="BI215" s="167">
        <f>IF(N215="nulová",J215,0)</f>
        <v>0</v>
      </c>
      <c r="BJ215" s="19" t="s">
        <v>82</v>
      </c>
      <c r="BK215" s="167">
        <f>ROUND(I215*H215,2)</f>
        <v>0</v>
      </c>
      <c r="BL215" s="19" t="s">
        <v>285</v>
      </c>
      <c r="BM215" s="166" t="s">
        <v>591</v>
      </c>
    </row>
    <row r="216" spans="1:65" s="13" customFormat="1">
      <c r="B216" s="168"/>
      <c r="D216" s="169" t="s">
        <v>190</v>
      </c>
      <c r="E216" s="170" t="s">
        <v>3</v>
      </c>
      <c r="F216" s="171" t="s">
        <v>1068</v>
      </c>
      <c r="H216" s="172">
        <v>3</v>
      </c>
      <c r="I216" s="173"/>
      <c r="L216" s="168"/>
      <c r="M216" s="174"/>
      <c r="N216" s="175"/>
      <c r="O216" s="175"/>
      <c r="P216" s="175"/>
      <c r="Q216" s="175"/>
      <c r="R216" s="175"/>
      <c r="S216" s="175"/>
      <c r="T216" s="176"/>
      <c r="AT216" s="170" t="s">
        <v>190</v>
      </c>
      <c r="AU216" s="170" t="s">
        <v>84</v>
      </c>
      <c r="AV216" s="13" t="s">
        <v>84</v>
      </c>
      <c r="AW216" s="13" t="s">
        <v>35</v>
      </c>
      <c r="AX216" s="13" t="s">
        <v>74</v>
      </c>
      <c r="AY216" s="170" t="s">
        <v>181</v>
      </c>
    </row>
    <row r="217" spans="1:65" s="14" customFormat="1">
      <c r="B217" s="177"/>
      <c r="D217" s="169" t="s">
        <v>190</v>
      </c>
      <c r="E217" s="178" t="s">
        <v>3</v>
      </c>
      <c r="F217" s="179" t="s">
        <v>193</v>
      </c>
      <c r="H217" s="180">
        <v>3</v>
      </c>
      <c r="I217" s="181"/>
      <c r="L217" s="177"/>
      <c r="M217" s="182"/>
      <c r="N217" s="183"/>
      <c r="O217" s="183"/>
      <c r="P217" s="183"/>
      <c r="Q217" s="183"/>
      <c r="R217" s="183"/>
      <c r="S217" s="183"/>
      <c r="T217" s="184"/>
      <c r="AT217" s="178" t="s">
        <v>190</v>
      </c>
      <c r="AU217" s="178" t="s">
        <v>84</v>
      </c>
      <c r="AV217" s="14" t="s">
        <v>188</v>
      </c>
      <c r="AW217" s="14" t="s">
        <v>35</v>
      </c>
      <c r="AX217" s="14" t="s">
        <v>82</v>
      </c>
      <c r="AY217" s="178" t="s">
        <v>181</v>
      </c>
    </row>
    <row r="218" spans="1:65" s="2" customFormat="1" ht="16.5" customHeight="1">
      <c r="A218" s="34"/>
      <c r="B218" s="154"/>
      <c r="C218" s="155" t="s">
        <v>420</v>
      </c>
      <c r="D218" s="155" t="s">
        <v>183</v>
      </c>
      <c r="E218" s="156" t="s">
        <v>1130</v>
      </c>
      <c r="F218" s="157" t="s">
        <v>1131</v>
      </c>
      <c r="G218" s="158" t="s">
        <v>196</v>
      </c>
      <c r="H218" s="159">
        <v>4</v>
      </c>
      <c r="I218" s="160"/>
      <c r="J218" s="161">
        <f>ROUND(I218*H218,2)</f>
        <v>0</v>
      </c>
      <c r="K218" s="157" t="s">
        <v>1026</v>
      </c>
      <c r="L218" s="35"/>
      <c r="M218" s="162" t="s">
        <v>3</v>
      </c>
      <c r="N218" s="163" t="s">
        <v>45</v>
      </c>
      <c r="O218" s="55"/>
      <c r="P218" s="164">
        <f>O218*H218</f>
        <v>0</v>
      </c>
      <c r="Q218" s="164">
        <v>0</v>
      </c>
      <c r="R218" s="164">
        <f>Q218*H218</f>
        <v>0</v>
      </c>
      <c r="S218" s="164">
        <v>0</v>
      </c>
      <c r="T218" s="16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66" t="s">
        <v>285</v>
      </c>
      <c r="AT218" s="166" t="s">
        <v>183</v>
      </c>
      <c r="AU218" s="166" t="s">
        <v>84</v>
      </c>
      <c r="AY218" s="19" t="s">
        <v>181</v>
      </c>
      <c r="BE218" s="167">
        <f>IF(N218="základní",J218,0)</f>
        <v>0</v>
      </c>
      <c r="BF218" s="167">
        <f>IF(N218="snížená",J218,0)</f>
        <v>0</v>
      </c>
      <c r="BG218" s="167">
        <f>IF(N218="zákl. přenesená",J218,0)</f>
        <v>0</v>
      </c>
      <c r="BH218" s="167">
        <f>IF(N218="sníž. přenesená",J218,0)</f>
        <v>0</v>
      </c>
      <c r="BI218" s="167">
        <f>IF(N218="nulová",J218,0)</f>
        <v>0</v>
      </c>
      <c r="BJ218" s="19" t="s">
        <v>82</v>
      </c>
      <c r="BK218" s="167">
        <f>ROUND(I218*H218,2)</f>
        <v>0</v>
      </c>
      <c r="BL218" s="19" t="s">
        <v>285</v>
      </c>
      <c r="BM218" s="166" t="s">
        <v>599</v>
      </c>
    </row>
    <row r="219" spans="1:65" s="13" customFormat="1">
      <c r="B219" s="168"/>
      <c r="D219" s="169" t="s">
        <v>190</v>
      </c>
      <c r="E219" s="170" t="s">
        <v>3</v>
      </c>
      <c r="F219" s="171" t="s">
        <v>1132</v>
      </c>
      <c r="H219" s="172">
        <v>4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190</v>
      </c>
      <c r="AU219" s="170" t="s">
        <v>84</v>
      </c>
      <c r="AV219" s="13" t="s">
        <v>84</v>
      </c>
      <c r="AW219" s="13" t="s">
        <v>35</v>
      </c>
      <c r="AX219" s="13" t="s">
        <v>74</v>
      </c>
      <c r="AY219" s="170" t="s">
        <v>181</v>
      </c>
    </row>
    <row r="220" spans="1:65" s="14" customFormat="1">
      <c r="B220" s="177"/>
      <c r="D220" s="169" t="s">
        <v>190</v>
      </c>
      <c r="E220" s="178" t="s">
        <v>3</v>
      </c>
      <c r="F220" s="179" t="s">
        <v>193</v>
      </c>
      <c r="H220" s="180">
        <v>4</v>
      </c>
      <c r="I220" s="181"/>
      <c r="L220" s="177"/>
      <c r="M220" s="182"/>
      <c r="N220" s="183"/>
      <c r="O220" s="183"/>
      <c r="P220" s="183"/>
      <c r="Q220" s="183"/>
      <c r="R220" s="183"/>
      <c r="S220" s="183"/>
      <c r="T220" s="184"/>
      <c r="AT220" s="178" t="s">
        <v>190</v>
      </c>
      <c r="AU220" s="178" t="s">
        <v>84</v>
      </c>
      <c r="AV220" s="14" t="s">
        <v>188</v>
      </c>
      <c r="AW220" s="14" t="s">
        <v>35</v>
      </c>
      <c r="AX220" s="14" t="s">
        <v>82</v>
      </c>
      <c r="AY220" s="178" t="s">
        <v>181</v>
      </c>
    </row>
    <row r="221" spans="1:65" s="2" customFormat="1" ht="16.5" customHeight="1">
      <c r="A221" s="34"/>
      <c r="B221" s="154"/>
      <c r="C221" s="155" t="s">
        <v>424</v>
      </c>
      <c r="D221" s="155" t="s">
        <v>183</v>
      </c>
      <c r="E221" s="156" t="s">
        <v>1133</v>
      </c>
      <c r="F221" s="157" t="s">
        <v>1134</v>
      </c>
      <c r="G221" s="158" t="s">
        <v>196</v>
      </c>
      <c r="H221" s="159">
        <v>9</v>
      </c>
      <c r="I221" s="160"/>
      <c r="J221" s="161">
        <f>ROUND(I221*H221,2)</f>
        <v>0</v>
      </c>
      <c r="K221" s="157" t="s">
        <v>1026</v>
      </c>
      <c r="L221" s="35"/>
      <c r="M221" s="162" t="s">
        <v>3</v>
      </c>
      <c r="N221" s="163" t="s">
        <v>45</v>
      </c>
      <c r="O221" s="55"/>
      <c r="P221" s="164">
        <f>O221*H221</f>
        <v>0</v>
      </c>
      <c r="Q221" s="164">
        <v>0</v>
      </c>
      <c r="R221" s="164">
        <f>Q221*H221</f>
        <v>0</v>
      </c>
      <c r="S221" s="164">
        <v>0</v>
      </c>
      <c r="T221" s="16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66" t="s">
        <v>285</v>
      </c>
      <c r="AT221" s="166" t="s">
        <v>183</v>
      </c>
      <c r="AU221" s="166" t="s">
        <v>84</v>
      </c>
      <c r="AY221" s="19" t="s">
        <v>181</v>
      </c>
      <c r="BE221" s="167">
        <f>IF(N221="základní",J221,0)</f>
        <v>0</v>
      </c>
      <c r="BF221" s="167">
        <f>IF(N221="snížená",J221,0)</f>
        <v>0</v>
      </c>
      <c r="BG221" s="167">
        <f>IF(N221="zákl. přenesená",J221,0)</f>
        <v>0</v>
      </c>
      <c r="BH221" s="167">
        <f>IF(N221="sníž. přenesená",J221,0)</f>
        <v>0</v>
      </c>
      <c r="BI221" s="167">
        <f>IF(N221="nulová",J221,0)</f>
        <v>0</v>
      </c>
      <c r="BJ221" s="19" t="s">
        <v>82</v>
      </c>
      <c r="BK221" s="167">
        <f>ROUND(I221*H221,2)</f>
        <v>0</v>
      </c>
      <c r="BL221" s="19" t="s">
        <v>285</v>
      </c>
      <c r="BM221" s="166" t="s">
        <v>608</v>
      </c>
    </row>
    <row r="222" spans="1:65" s="13" customFormat="1">
      <c r="B222" s="168"/>
      <c r="D222" s="169" t="s">
        <v>190</v>
      </c>
      <c r="E222" s="170" t="s">
        <v>3</v>
      </c>
      <c r="F222" s="171" t="s">
        <v>1135</v>
      </c>
      <c r="H222" s="172">
        <v>9</v>
      </c>
      <c r="I222" s="173"/>
      <c r="L222" s="168"/>
      <c r="M222" s="174"/>
      <c r="N222" s="175"/>
      <c r="O222" s="175"/>
      <c r="P222" s="175"/>
      <c r="Q222" s="175"/>
      <c r="R222" s="175"/>
      <c r="S222" s="175"/>
      <c r="T222" s="176"/>
      <c r="AT222" s="170" t="s">
        <v>190</v>
      </c>
      <c r="AU222" s="170" t="s">
        <v>84</v>
      </c>
      <c r="AV222" s="13" t="s">
        <v>84</v>
      </c>
      <c r="AW222" s="13" t="s">
        <v>35</v>
      </c>
      <c r="AX222" s="13" t="s">
        <v>74</v>
      </c>
      <c r="AY222" s="170" t="s">
        <v>181</v>
      </c>
    </row>
    <row r="223" spans="1:65" s="14" customFormat="1">
      <c r="B223" s="177"/>
      <c r="D223" s="169" t="s">
        <v>190</v>
      </c>
      <c r="E223" s="178" t="s">
        <v>3</v>
      </c>
      <c r="F223" s="179" t="s">
        <v>193</v>
      </c>
      <c r="H223" s="180">
        <v>9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190</v>
      </c>
      <c r="AU223" s="178" t="s">
        <v>84</v>
      </c>
      <c r="AV223" s="14" t="s">
        <v>188</v>
      </c>
      <c r="AW223" s="14" t="s">
        <v>35</v>
      </c>
      <c r="AX223" s="14" t="s">
        <v>82</v>
      </c>
      <c r="AY223" s="178" t="s">
        <v>181</v>
      </c>
    </row>
    <row r="224" spans="1:65" s="2" customFormat="1" ht="21.75" customHeight="1">
      <c r="A224" s="34"/>
      <c r="B224" s="154"/>
      <c r="C224" s="200" t="s">
        <v>428</v>
      </c>
      <c r="D224" s="200" t="s">
        <v>297</v>
      </c>
      <c r="E224" s="201" t="s">
        <v>1136</v>
      </c>
      <c r="F224" s="202" t="s">
        <v>1137</v>
      </c>
      <c r="G224" s="203" t="s">
        <v>196</v>
      </c>
      <c r="H224" s="204">
        <v>8</v>
      </c>
      <c r="I224" s="205"/>
      <c r="J224" s="206">
        <f>ROUND(I224*H224,2)</f>
        <v>0</v>
      </c>
      <c r="K224" s="202" t="s">
        <v>1026</v>
      </c>
      <c r="L224" s="207"/>
      <c r="M224" s="208" t="s">
        <v>3</v>
      </c>
      <c r="N224" s="209" t="s">
        <v>45</v>
      </c>
      <c r="O224" s="55"/>
      <c r="P224" s="164">
        <f>O224*H224</f>
        <v>0</v>
      </c>
      <c r="Q224" s="164">
        <v>0</v>
      </c>
      <c r="R224" s="164">
        <f>Q224*H224</f>
        <v>0</v>
      </c>
      <c r="S224" s="164">
        <v>0</v>
      </c>
      <c r="T224" s="16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66" t="s">
        <v>389</v>
      </c>
      <c r="AT224" s="166" t="s">
        <v>297</v>
      </c>
      <c r="AU224" s="166" t="s">
        <v>84</v>
      </c>
      <c r="AY224" s="19" t="s">
        <v>181</v>
      </c>
      <c r="BE224" s="167">
        <f>IF(N224="základní",J224,0)</f>
        <v>0</v>
      </c>
      <c r="BF224" s="167">
        <f>IF(N224="snížená",J224,0)</f>
        <v>0</v>
      </c>
      <c r="BG224" s="167">
        <f>IF(N224="zákl. přenesená",J224,0)</f>
        <v>0</v>
      </c>
      <c r="BH224" s="167">
        <f>IF(N224="sníž. přenesená",J224,0)</f>
        <v>0</v>
      </c>
      <c r="BI224" s="167">
        <f>IF(N224="nulová",J224,0)</f>
        <v>0</v>
      </c>
      <c r="BJ224" s="19" t="s">
        <v>82</v>
      </c>
      <c r="BK224" s="167">
        <f>ROUND(I224*H224,2)</f>
        <v>0</v>
      </c>
      <c r="BL224" s="19" t="s">
        <v>285</v>
      </c>
      <c r="BM224" s="166" t="s">
        <v>616</v>
      </c>
    </row>
    <row r="225" spans="1:65" s="13" customFormat="1">
      <c r="B225" s="168"/>
      <c r="D225" s="169" t="s">
        <v>190</v>
      </c>
      <c r="E225" s="170" t="s">
        <v>3</v>
      </c>
      <c r="F225" s="171" t="s">
        <v>1127</v>
      </c>
      <c r="H225" s="172">
        <v>8</v>
      </c>
      <c r="I225" s="173"/>
      <c r="L225" s="168"/>
      <c r="M225" s="174"/>
      <c r="N225" s="175"/>
      <c r="O225" s="175"/>
      <c r="P225" s="175"/>
      <c r="Q225" s="175"/>
      <c r="R225" s="175"/>
      <c r="S225" s="175"/>
      <c r="T225" s="176"/>
      <c r="AT225" s="170" t="s">
        <v>190</v>
      </c>
      <c r="AU225" s="170" t="s">
        <v>84</v>
      </c>
      <c r="AV225" s="13" t="s">
        <v>84</v>
      </c>
      <c r="AW225" s="13" t="s">
        <v>35</v>
      </c>
      <c r="AX225" s="13" t="s">
        <v>74</v>
      </c>
      <c r="AY225" s="170" t="s">
        <v>181</v>
      </c>
    </row>
    <row r="226" spans="1:65" s="14" customFormat="1">
      <c r="B226" s="177"/>
      <c r="D226" s="169" t="s">
        <v>190</v>
      </c>
      <c r="E226" s="178" t="s">
        <v>3</v>
      </c>
      <c r="F226" s="179" t="s">
        <v>193</v>
      </c>
      <c r="H226" s="180">
        <v>8</v>
      </c>
      <c r="I226" s="181"/>
      <c r="L226" s="177"/>
      <c r="M226" s="182"/>
      <c r="N226" s="183"/>
      <c r="O226" s="183"/>
      <c r="P226" s="183"/>
      <c r="Q226" s="183"/>
      <c r="R226" s="183"/>
      <c r="S226" s="183"/>
      <c r="T226" s="184"/>
      <c r="AT226" s="178" t="s">
        <v>190</v>
      </c>
      <c r="AU226" s="178" t="s">
        <v>84</v>
      </c>
      <c r="AV226" s="14" t="s">
        <v>188</v>
      </c>
      <c r="AW226" s="14" t="s">
        <v>35</v>
      </c>
      <c r="AX226" s="14" t="s">
        <v>82</v>
      </c>
      <c r="AY226" s="178" t="s">
        <v>181</v>
      </c>
    </row>
    <row r="227" spans="1:65" s="2" customFormat="1" ht="16.5" customHeight="1">
      <c r="A227" s="34"/>
      <c r="B227" s="154"/>
      <c r="C227" s="200" t="s">
        <v>433</v>
      </c>
      <c r="D227" s="200" t="s">
        <v>297</v>
      </c>
      <c r="E227" s="201" t="s">
        <v>1138</v>
      </c>
      <c r="F227" s="202" t="s">
        <v>1139</v>
      </c>
      <c r="G227" s="203" t="s">
        <v>196</v>
      </c>
      <c r="H227" s="204">
        <v>1</v>
      </c>
      <c r="I227" s="205"/>
      <c r="J227" s="206">
        <f>ROUND(I227*H227,2)</f>
        <v>0</v>
      </c>
      <c r="K227" s="202" t="s">
        <v>3</v>
      </c>
      <c r="L227" s="207"/>
      <c r="M227" s="208" t="s">
        <v>3</v>
      </c>
      <c r="N227" s="209" t="s">
        <v>45</v>
      </c>
      <c r="O227" s="55"/>
      <c r="P227" s="164">
        <f>O227*H227</f>
        <v>0</v>
      </c>
      <c r="Q227" s="164">
        <v>0</v>
      </c>
      <c r="R227" s="164">
        <f>Q227*H227</f>
        <v>0</v>
      </c>
      <c r="S227" s="164">
        <v>0</v>
      </c>
      <c r="T227" s="16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66" t="s">
        <v>389</v>
      </c>
      <c r="AT227" s="166" t="s">
        <v>297</v>
      </c>
      <c r="AU227" s="166" t="s">
        <v>84</v>
      </c>
      <c r="AY227" s="19" t="s">
        <v>181</v>
      </c>
      <c r="BE227" s="167">
        <f>IF(N227="základní",J227,0)</f>
        <v>0</v>
      </c>
      <c r="BF227" s="167">
        <f>IF(N227="snížená",J227,0)</f>
        <v>0</v>
      </c>
      <c r="BG227" s="167">
        <f>IF(N227="zákl. přenesená",J227,0)</f>
        <v>0</v>
      </c>
      <c r="BH227" s="167">
        <f>IF(N227="sníž. přenesená",J227,0)</f>
        <v>0</v>
      </c>
      <c r="BI227" s="167">
        <f>IF(N227="nulová",J227,0)</f>
        <v>0</v>
      </c>
      <c r="BJ227" s="19" t="s">
        <v>82</v>
      </c>
      <c r="BK227" s="167">
        <f>ROUND(I227*H227,2)</f>
        <v>0</v>
      </c>
      <c r="BL227" s="19" t="s">
        <v>285</v>
      </c>
      <c r="BM227" s="166" t="s">
        <v>624</v>
      </c>
    </row>
    <row r="228" spans="1:65" s="13" customFormat="1">
      <c r="B228" s="168"/>
      <c r="D228" s="169" t="s">
        <v>190</v>
      </c>
      <c r="E228" s="170" t="s">
        <v>3</v>
      </c>
      <c r="F228" s="171" t="s">
        <v>1073</v>
      </c>
      <c r="H228" s="172">
        <v>1</v>
      </c>
      <c r="I228" s="173"/>
      <c r="L228" s="168"/>
      <c r="M228" s="174"/>
      <c r="N228" s="175"/>
      <c r="O228" s="175"/>
      <c r="P228" s="175"/>
      <c r="Q228" s="175"/>
      <c r="R228" s="175"/>
      <c r="S228" s="175"/>
      <c r="T228" s="176"/>
      <c r="AT228" s="170" t="s">
        <v>190</v>
      </c>
      <c r="AU228" s="170" t="s">
        <v>84</v>
      </c>
      <c r="AV228" s="13" t="s">
        <v>84</v>
      </c>
      <c r="AW228" s="13" t="s">
        <v>35</v>
      </c>
      <c r="AX228" s="13" t="s">
        <v>74</v>
      </c>
      <c r="AY228" s="170" t="s">
        <v>181</v>
      </c>
    </row>
    <row r="229" spans="1:65" s="14" customFormat="1">
      <c r="B229" s="177"/>
      <c r="D229" s="169" t="s">
        <v>190</v>
      </c>
      <c r="E229" s="178" t="s">
        <v>3</v>
      </c>
      <c r="F229" s="179" t="s">
        <v>193</v>
      </c>
      <c r="H229" s="180">
        <v>1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8" t="s">
        <v>190</v>
      </c>
      <c r="AU229" s="178" t="s">
        <v>84</v>
      </c>
      <c r="AV229" s="14" t="s">
        <v>188</v>
      </c>
      <c r="AW229" s="14" t="s">
        <v>35</v>
      </c>
      <c r="AX229" s="14" t="s">
        <v>82</v>
      </c>
      <c r="AY229" s="178" t="s">
        <v>181</v>
      </c>
    </row>
    <row r="230" spans="1:65" s="2" customFormat="1" ht="21.75" customHeight="1">
      <c r="A230" s="34"/>
      <c r="B230" s="154"/>
      <c r="C230" s="155" t="s">
        <v>439</v>
      </c>
      <c r="D230" s="155" t="s">
        <v>183</v>
      </c>
      <c r="E230" s="156" t="s">
        <v>1140</v>
      </c>
      <c r="F230" s="157" t="s">
        <v>1141</v>
      </c>
      <c r="G230" s="158" t="s">
        <v>196</v>
      </c>
      <c r="H230" s="159">
        <v>1</v>
      </c>
      <c r="I230" s="160"/>
      <c r="J230" s="161">
        <f>ROUND(I230*H230,2)</f>
        <v>0</v>
      </c>
      <c r="K230" s="157" t="s">
        <v>1026</v>
      </c>
      <c r="L230" s="35"/>
      <c r="M230" s="162" t="s">
        <v>3</v>
      </c>
      <c r="N230" s="163" t="s">
        <v>45</v>
      </c>
      <c r="O230" s="55"/>
      <c r="P230" s="164">
        <f>O230*H230</f>
        <v>0</v>
      </c>
      <c r="Q230" s="164">
        <v>0</v>
      </c>
      <c r="R230" s="164">
        <f>Q230*H230</f>
        <v>0</v>
      </c>
      <c r="S230" s="164">
        <v>0</v>
      </c>
      <c r="T230" s="16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66" t="s">
        <v>285</v>
      </c>
      <c r="AT230" s="166" t="s">
        <v>183</v>
      </c>
      <c r="AU230" s="166" t="s">
        <v>84</v>
      </c>
      <c r="AY230" s="19" t="s">
        <v>181</v>
      </c>
      <c r="BE230" s="167">
        <f>IF(N230="základní",J230,0)</f>
        <v>0</v>
      </c>
      <c r="BF230" s="167">
        <f>IF(N230="snížená",J230,0)</f>
        <v>0</v>
      </c>
      <c r="BG230" s="167">
        <f>IF(N230="zákl. přenesená",J230,0)</f>
        <v>0</v>
      </c>
      <c r="BH230" s="167">
        <f>IF(N230="sníž. přenesená",J230,0)</f>
        <v>0</v>
      </c>
      <c r="BI230" s="167">
        <f>IF(N230="nulová",J230,0)</f>
        <v>0</v>
      </c>
      <c r="BJ230" s="19" t="s">
        <v>82</v>
      </c>
      <c r="BK230" s="167">
        <f>ROUND(I230*H230,2)</f>
        <v>0</v>
      </c>
      <c r="BL230" s="19" t="s">
        <v>285</v>
      </c>
      <c r="BM230" s="166" t="s">
        <v>635</v>
      </c>
    </row>
    <row r="231" spans="1:65" s="13" customFormat="1">
      <c r="B231" s="168"/>
      <c r="D231" s="169" t="s">
        <v>190</v>
      </c>
      <c r="E231" s="170" t="s">
        <v>3</v>
      </c>
      <c r="F231" s="171" t="s">
        <v>1073</v>
      </c>
      <c r="H231" s="172">
        <v>1</v>
      </c>
      <c r="I231" s="173"/>
      <c r="L231" s="168"/>
      <c r="M231" s="174"/>
      <c r="N231" s="175"/>
      <c r="O231" s="175"/>
      <c r="P231" s="175"/>
      <c r="Q231" s="175"/>
      <c r="R231" s="175"/>
      <c r="S231" s="175"/>
      <c r="T231" s="176"/>
      <c r="AT231" s="170" t="s">
        <v>190</v>
      </c>
      <c r="AU231" s="170" t="s">
        <v>84</v>
      </c>
      <c r="AV231" s="13" t="s">
        <v>84</v>
      </c>
      <c r="AW231" s="13" t="s">
        <v>35</v>
      </c>
      <c r="AX231" s="13" t="s">
        <v>74</v>
      </c>
      <c r="AY231" s="170" t="s">
        <v>181</v>
      </c>
    </row>
    <row r="232" spans="1:65" s="14" customFormat="1">
      <c r="B232" s="177"/>
      <c r="D232" s="169" t="s">
        <v>190</v>
      </c>
      <c r="E232" s="178" t="s">
        <v>3</v>
      </c>
      <c r="F232" s="179" t="s">
        <v>193</v>
      </c>
      <c r="H232" s="180">
        <v>1</v>
      </c>
      <c r="I232" s="181"/>
      <c r="L232" s="177"/>
      <c r="M232" s="182"/>
      <c r="N232" s="183"/>
      <c r="O232" s="183"/>
      <c r="P232" s="183"/>
      <c r="Q232" s="183"/>
      <c r="R232" s="183"/>
      <c r="S232" s="183"/>
      <c r="T232" s="184"/>
      <c r="AT232" s="178" t="s">
        <v>190</v>
      </c>
      <c r="AU232" s="178" t="s">
        <v>84</v>
      </c>
      <c r="AV232" s="14" t="s">
        <v>188</v>
      </c>
      <c r="AW232" s="14" t="s">
        <v>35</v>
      </c>
      <c r="AX232" s="14" t="s">
        <v>82</v>
      </c>
      <c r="AY232" s="178" t="s">
        <v>181</v>
      </c>
    </row>
    <row r="233" spans="1:65" s="2" customFormat="1" ht="21.75" customHeight="1">
      <c r="A233" s="34"/>
      <c r="B233" s="154"/>
      <c r="C233" s="155" t="s">
        <v>447</v>
      </c>
      <c r="D233" s="155" t="s">
        <v>183</v>
      </c>
      <c r="E233" s="156" t="s">
        <v>1142</v>
      </c>
      <c r="F233" s="157" t="s">
        <v>1143</v>
      </c>
      <c r="G233" s="158" t="s">
        <v>196</v>
      </c>
      <c r="H233" s="159">
        <v>1</v>
      </c>
      <c r="I233" s="160"/>
      <c r="J233" s="161">
        <f>ROUND(I233*H233,2)</f>
        <v>0</v>
      </c>
      <c r="K233" s="157" t="s">
        <v>1026</v>
      </c>
      <c r="L233" s="35"/>
      <c r="M233" s="162" t="s">
        <v>3</v>
      </c>
      <c r="N233" s="163" t="s">
        <v>45</v>
      </c>
      <c r="O233" s="55"/>
      <c r="P233" s="164">
        <f>O233*H233</f>
        <v>0</v>
      </c>
      <c r="Q233" s="164">
        <v>0</v>
      </c>
      <c r="R233" s="164">
        <f>Q233*H233</f>
        <v>0</v>
      </c>
      <c r="S233" s="164">
        <v>0</v>
      </c>
      <c r="T233" s="16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66" t="s">
        <v>285</v>
      </c>
      <c r="AT233" s="166" t="s">
        <v>183</v>
      </c>
      <c r="AU233" s="166" t="s">
        <v>84</v>
      </c>
      <c r="AY233" s="19" t="s">
        <v>181</v>
      </c>
      <c r="BE233" s="167">
        <f>IF(N233="základní",J233,0)</f>
        <v>0</v>
      </c>
      <c r="BF233" s="167">
        <f>IF(N233="snížená",J233,0)</f>
        <v>0</v>
      </c>
      <c r="BG233" s="167">
        <f>IF(N233="zákl. přenesená",J233,0)</f>
        <v>0</v>
      </c>
      <c r="BH233" s="167">
        <f>IF(N233="sníž. přenesená",J233,0)</f>
        <v>0</v>
      </c>
      <c r="BI233" s="167">
        <f>IF(N233="nulová",J233,0)</f>
        <v>0</v>
      </c>
      <c r="BJ233" s="19" t="s">
        <v>82</v>
      </c>
      <c r="BK233" s="167">
        <f>ROUND(I233*H233,2)</f>
        <v>0</v>
      </c>
      <c r="BL233" s="19" t="s">
        <v>285</v>
      </c>
      <c r="BM233" s="166" t="s">
        <v>644</v>
      </c>
    </row>
    <row r="234" spans="1:65" s="13" customFormat="1">
      <c r="B234" s="168"/>
      <c r="D234" s="169" t="s">
        <v>190</v>
      </c>
      <c r="E234" s="170" t="s">
        <v>3</v>
      </c>
      <c r="F234" s="171" t="s">
        <v>1073</v>
      </c>
      <c r="H234" s="172">
        <v>1</v>
      </c>
      <c r="I234" s="173"/>
      <c r="L234" s="168"/>
      <c r="M234" s="174"/>
      <c r="N234" s="175"/>
      <c r="O234" s="175"/>
      <c r="P234" s="175"/>
      <c r="Q234" s="175"/>
      <c r="R234" s="175"/>
      <c r="S234" s="175"/>
      <c r="T234" s="176"/>
      <c r="AT234" s="170" t="s">
        <v>190</v>
      </c>
      <c r="AU234" s="170" t="s">
        <v>84</v>
      </c>
      <c r="AV234" s="13" t="s">
        <v>84</v>
      </c>
      <c r="AW234" s="13" t="s">
        <v>35</v>
      </c>
      <c r="AX234" s="13" t="s">
        <v>74</v>
      </c>
      <c r="AY234" s="170" t="s">
        <v>181</v>
      </c>
    </row>
    <row r="235" spans="1:65" s="14" customFormat="1">
      <c r="B235" s="177"/>
      <c r="D235" s="169" t="s">
        <v>190</v>
      </c>
      <c r="E235" s="178" t="s">
        <v>3</v>
      </c>
      <c r="F235" s="179" t="s">
        <v>193</v>
      </c>
      <c r="H235" s="180">
        <v>1</v>
      </c>
      <c r="I235" s="181"/>
      <c r="L235" s="177"/>
      <c r="M235" s="182"/>
      <c r="N235" s="183"/>
      <c r="O235" s="183"/>
      <c r="P235" s="183"/>
      <c r="Q235" s="183"/>
      <c r="R235" s="183"/>
      <c r="S235" s="183"/>
      <c r="T235" s="184"/>
      <c r="AT235" s="178" t="s">
        <v>190</v>
      </c>
      <c r="AU235" s="178" t="s">
        <v>84</v>
      </c>
      <c r="AV235" s="14" t="s">
        <v>188</v>
      </c>
      <c r="AW235" s="14" t="s">
        <v>35</v>
      </c>
      <c r="AX235" s="14" t="s">
        <v>82</v>
      </c>
      <c r="AY235" s="178" t="s">
        <v>181</v>
      </c>
    </row>
    <row r="236" spans="1:65" s="2" customFormat="1" ht="21.75" customHeight="1">
      <c r="A236" s="34"/>
      <c r="B236" s="154"/>
      <c r="C236" s="155" t="s">
        <v>451</v>
      </c>
      <c r="D236" s="155" t="s">
        <v>183</v>
      </c>
      <c r="E236" s="156" t="s">
        <v>1144</v>
      </c>
      <c r="F236" s="157" t="s">
        <v>1145</v>
      </c>
      <c r="G236" s="158" t="s">
        <v>234</v>
      </c>
      <c r="H236" s="159">
        <v>45</v>
      </c>
      <c r="I236" s="160"/>
      <c r="J236" s="161">
        <f>ROUND(I236*H236,2)</f>
        <v>0</v>
      </c>
      <c r="K236" s="157" t="s">
        <v>1026</v>
      </c>
      <c r="L236" s="35"/>
      <c r="M236" s="162" t="s">
        <v>3</v>
      </c>
      <c r="N236" s="163" t="s">
        <v>45</v>
      </c>
      <c r="O236" s="55"/>
      <c r="P236" s="164">
        <f>O236*H236</f>
        <v>0</v>
      </c>
      <c r="Q236" s="164">
        <v>0</v>
      </c>
      <c r="R236" s="164">
        <f>Q236*H236</f>
        <v>0</v>
      </c>
      <c r="S236" s="164">
        <v>0</v>
      </c>
      <c r="T236" s="16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66" t="s">
        <v>285</v>
      </c>
      <c r="AT236" s="166" t="s">
        <v>183</v>
      </c>
      <c r="AU236" s="166" t="s">
        <v>84</v>
      </c>
      <c r="AY236" s="19" t="s">
        <v>181</v>
      </c>
      <c r="BE236" s="167">
        <f>IF(N236="základní",J236,0)</f>
        <v>0</v>
      </c>
      <c r="BF236" s="167">
        <f>IF(N236="snížená",J236,0)</f>
        <v>0</v>
      </c>
      <c r="BG236" s="167">
        <f>IF(N236="zákl. přenesená",J236,0)</f>
        <v>0</v>
      </c>
      <c r="BH236" s="167">
        <f>IF(N236="sníž. přenesená",J236,0)</f>
        <v>0</v>
      </c>
      <c r="BI236" s="167">
        <f>IF(N236="nulová",J236,0)</f>
        <v>0</v>
      </c>
      <c r="BJ236" s="19" t="s">
        <v>82</v>
      </c>
      <c r="BK236" s="167">
        <f>ROUND(I236*H236,2)</f>
        <v>0</v>
      </c>
      <c r="BL236" s="19" t="s">
        <v>285</v>
      </c>
      <c r="BM236" s="166" t="s">
        <v>655</v>
      </c>
    </row>
    <row r="237" spans="1:65" s="13" customFormat="1">
      <c r="B237" s="168"/>
      <c r="D237" s="169" t="s">
        <v>190</v>
      </c>
      <c r="E237" s="170" t="s">
        <v>3</v>
      </c>
      <c r="F237" s="171" t="s">
        <v>1146</v>
      </c>
      <c r="H237" s="172">
        <v>45</v>
      </c>
      <c r="I237" s="173"/>
      <c r="L237" s="168"/>
      <c r="M237" s="174"/>
      <c r="N237" s="175"/>
      <c r="O237" s="175"/>
      <c r="P237" s="175"/>
      <c r="Q237" s="175"/>
      <c r="R237" s="175"/>
      <c r="S237" s="175"/>
      <c r="T237" s="176"/>
      <c r="AT237" s="170" t="s">
        <v>190</v>
      </c>
      <c r="AU237" s="170" t="s">
        <v>84</v>
      </c>
      <c r="AV237" s="13" t="s">
        <v>84</v>
      </c>
      <c r="AW237" s="13" t="s">
        <v>35</v>
      </c>
      <c r="AX237" s="13" t="s">
        <v>74</v>
      </c>
      <c r="AY237" s="170" t="s">
        <v>181</v>
      </c>
    </row>
    <row r="238" spans="1:65" s="14" customFormat="1">
      <c r="B238" s="177"/>
      <c r="D238" s="169" t="s">
        <v>190</v>
      </c>
      <c r="E238" s="178" t="s">
        <v>3</v>
      </c>
      <c r="F238" s="179" t="s">
        <v>193</v>
      </c>
      <c r="H238" s="180">
        <v>45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8" t="s">
        <v>190</v>
      </c>
      <c r="AU238" s="178" t="s">
        <v>84</v>
      </c>
      <c r="AV238" s="14" t="s">
        <v>188</v>
      </c>
      <c r="AW238" s="14" t="s">
        <v>35</v>
      </c>
      <c r="AX238" s="14" t="s">
        <v>82</v>
      </c>
      <c r="AY238" s="178" t="s">
        <v>181</v>
      </c>
    </row>
    <row r="239" spans="1:65" s="2" customFormat="1" ht="16.5" customHeight="1">
      <c r="A239" s="34"/>
      <c r="B239" s="154"/>
      <c r="C239" s="155" t="s">
        <v>456</v>
      </c>
      <c r="D239" s="155" t="s">
        <v>183</v>
      </c>
      <c r="E239" s="156" t="s">
        <v>1147</v>
      </c>
      <c r="F239" s="157" t="s">
        <v>1148</v>
      </c>
      <c r="G239" s="158" t="s">
        <v>234</v>
      </c>
      <c r="H239" s="159">
        <v>45</v>
      </c>
      <c r="I239" s="160"/>
      <c r="J239" s="161">
        <f>ROUND(I239*H239,2)</f>
        <v>0</v>
      </c>
      <c r="K239" s="157" t="s">
        <v>1026</v>
      </c>
      <c r="L239" s="35"/>
      <c r="M239" s="162" t="s">
        <v>3</v>
      </c>
      <c r="N239" s="163" t="s">
        <v>45</v>
      </c>
      <c r="O239" s="55"/>
      <c r="P239" s="164">
        <f>O239*H239</f>
        <v>0</v>
      </c>
      <c r="Q239" s="164">
        <v>0</v>
      </c>
      <c r="R239" s="164">
        <f>Q239*H239</f>
        <v>0</v>
      </c>
      <c r="S239" s="164">
        <v>0</v>
      </c>
      <c r="T239" s="16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66" t="s">
        <v>285</v>
      </c>
      <c r="AT239" s="166" t="s">
        <v>183</v>
      </c>
      <c r="AU239" s="166" t="s">
        <v>84</v>
      </c>
      <c r="AY239" s="19" t="s">
        <v>181</v>
      </c>
      <c r="BE239" s="167">
        <f>IF(N239="základní",J239,0)</f>
        <v>0</v>
      </c>
      <c r="BF239" s="167">
        <f>IF(N239="snížená",J239,0)</f>
        <v>0</v>
      </c>
      <c r="BG239" s="167">
        <f>IF(N239="zákl. přenesená",J239,0)</f>
        <v>0</v>
      </c>
      <c r="BH239" s="167">
        <f>IF(N239="sníž. přenesená",J239,0)</f>
        <v>0</v>
      </c>
      <c r="BI239" s="167">
        <f>IF(N239="nulová",J239,0)</f>
        <v>0</v>
      </c>
      <c r="BJ239" s="19" t="s">
        <v>82</v>
      </c>
      <c r="BK239" s="167">
        <f>ROUND(I239*H239,2)</f>
        <v>0</v>
      </c>
      <c r="BL239" s="19" t="s">
        <v>285</v>
      </c>
      <c r="BM239" s="166" t="s">
        <v>667</v>
      </c>
    </row>
    <row r="240" spans="1:65" s="13" customFormat="1">
      <c r="B240" s="168"/>
      <c r="D240" s="169" t="s">
        <v>190</v>
      </c>
      <c r="E240" s="170" t="s">
        <v>3</v>
      </c>
      <c r="F240" s="171" t="s">
        <v>1146</v>
      </c>
      <c r="H240" s="172">
        <v>45</v>
      </c>
      <c r="I240" s="173"/>
      <c r="L240" s="168"/>
      <c r="M240" s="174"/>
      <c r="N240" s="175"/>
      <c r="O240" s="175"/>
      <c r="P240" s="175"/>
      <c r="Q240" s="175"/>
      <c r="R240" s="175"/>
      <c r="S240" s="175"/>
      <c r="T240" s="176"/>
      <c r="AT240" s="170" t="s">
        <v>190</v>
      </c>
      <c r="AU240" s="170" t="s">
        <v>84</v>
      </c>
      <c r="AV240" s="13" t="s">
        <v>84</v>
      </c>
      <c r="AW240" s="13" t="s">
        <v>35</v>
      </c>
      <c r="AX240" s="13" t="s">
        <v>74</v>
      </c>
      <c r="AY240" s="170" t="s">
        <v>181</v>
      </c>
    </row>
    <row r="241" spans="1:65" s="14" customFormat="1">
      <c r="B241" s="177"/>
      <c r="D241" s="169" t="s">
        <v>190</v>
      </c>
      <c r="E241" s="178" t="s">
        <v>3</v>
      </c>
      <c r="F241" s="179" t="s">
        <v>193</v>
      </c>
      <c r="H241" s="180">
        <v>45</v>
      </c>
      <c r="I241" s="181"/>
      <c r="L241" s="177"/>
      <c r="M241" s="182"/>
      <c r="N241" s="183"/>
      <c r="O241" s="183"/>
      <c r="P241" s="183"/>
      <c r="Q241" s="183"/>
      <c r="R241" s="183"/>
      <c r="S241" s="183"/>
      <c r="T241" s="184"/>
      <c r="AT241" s="178" t="s">
        <v>190</v>
      </c>
      <c r="AU241" s="178" t="s">
        <v>84</v>
      </c>
      <c r="AV241" s="14" t="s">
        <v>188</v>
      </c>
      <c r="AW241" s="14" t="s">
        <v>35</v>
      </c>
      <c r="AX241" s="14" t="s">
        <v>82</v>
      </c>
      <c r="AY241" s="178" t="s">
        <v>181</v>
      </c>
    </row>
    <row r="242" spans="1:65" s="2" customFormat="1" ht="21.75" customHeight="1">
      <c r="A242" s="34"/>
      <c r="B242" s="154"/>
      <c r="C242" s="155" t="s">
        <v>461</v>
      </c>
      <c r="D242" s="155" t="s">
        <v>183</v>
      </c>
      <c r="E242" s="156" t="s">
        <v>1149</v>
      </c>
      <c r="F242" s="157" t="s">
        <v>1150</v>
      </c>
      <c r="G242" s="158" t="s">
        <v>469</v>
      </c>
      <c r="H242" s="210"/>
      <c r="I242" s="160"/>
      <c r="J242" s="161">
        <f>ROUND(I242*H242,2)</f>
        <v>0</v>
      </c>
      <c r="K242" s="157" t="s">
        <v>1026</v>
      </c>
      <c r="L242" s="35"/>
      <c r="M242" s="162" t="s">
        <v>3</v>
      </c>
      <c r="N242" s="163" t="s">
        <v>45</v>
      </c>
      <c r="O242" s="55"/>
      <c r="P242" s="164">
        <f>O242*H242</f>
        <v>0</v>
      </c>
      <c r="Q242" s="164">
        <v>0</v>
      </c>
      <c r="R242" s="164">
        <f>Q242*H242</f>
        <v>0</v>
      </c>
      <c r="S242" s="164">
        <v>0</v>
      </c>
      <c r="T242" s="16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66" t="s">
        <v>285</v>
      </c>
      <c r="AT242" s="166" t="s">
        <v>183</v>
      </c>
      <c r="AU242" s="166" t="s">
        <v>84</v>
      </c>
      <c r="AY242" s="19" t="s">
        <v>181</v>
      </c>
      <c r="BE242" s="167">
        <f>IF(N242="základní",J242,0)</f>
        <v>0</v>
      </c>
      <c r="BF242" s="167">
        <f>IF(N242="snížená",J242,0)</f>
        <v>0</v>
      </c>
      <c r="BG242" s="167">
        <f>IF(N242="zákl. přenesená",J242,0)</f>
        <v>0</v>
      </c>
      <c r="BH242" s="167">
        <f>IF(N242="sníž. přenesená",J242,0)</f>
        <v>0</v>
      </c>
      <c r="BI242" s="167">
        <f>IF(N242="nulová",J242,0)</f>
        <v>0</v>
      </c>
      <c r="BJ242" s="19" t="s">
        <v>82</v>
      </c>
      <c r="BK242" s="167">
        <f>ROUND(I242*H242,2)</f>
        <v>0</v>
      </c>
      <c r="BL242" s="19" t="s">
        <v>285</v>
      </c>
      <c r="BM242" s="166" t="s">
        <v>679</v>
      </c>
    </row>
    <row r="243" spans="1:65" s="12" customFormat="1" ht="22.9" customHeight="1">
      <c r="B243" s="141"/>
      <c r="D243" s="142" t="s">
        <v>73</v>
      </c>
      <c r="E243" s="152" t="s">
        <v>1151</v>
      </c>
      <c r="F243" s="152" t="s">
        <v>1152</v>
      </c>
      <c r="I243" s="144"/>
      <c r="J243" s="153">
        <f>BK243</f>
        <v>0</v>
      </c>
      <c r="L243" s="141"/>
      <c r="M243" s="146"/>
      <c r="N243" s="147"/>
      <c r="O243" s="147"/>
      <c r="P243" s="148">
        <f>SUM(P244:P280)</f>
        <v>0</v>
      </c>
      <c r="Q243" s="147"/>
      <c r="R243" s="148">
        <f>SUM(R244:R280)</f>
        <v>0</v>
      </c>
      <c r="S243" s="147"/>
      <c r="T243" s="149">
        <f>SUM(T244:T280)</f>
        <v>0</v>
      </c>
      <c r="AR243" s="142" t="s">
        <v>84</v>
      </c>
      <c r="AT243" s="150" t="s">
        <v>73</v>
      </c>
      <c r="AU243" s="150" t="s">
        <v>82</v>
      </c>
      <c r="AY243" s="142" t="s">
        <v>181</v>
      </c>
      <c r="BK243" s="151">
        <f>SUM(BK244:BK280)</f>
        <v>0</v>
      </c>
    </row>
    <row r="244" spans="1:65" s="2" customFormat="1" ht="21.75" customHeight="1">
      <c r="A244" s="34"/>
      <c r="B244" s="154"/>
      <c r="C244" s="155" t="s">
        <v>466</v>
      </c>
      <c r="D244" s="155" t="s">
        <v>183</v>
      </c>
      <c r="E244" s="156" t="s">
        <v>1153</v>
      </c>
      <c r="F244" s="157" t="s">
        <v>1154</v>
      </c>
      <c r="G244" s="158" t="s">
        <v>963</v>
      </c>
      <c r="H244" s="159">
        <v>1</v>
      </c>
      <c r="I244" s="160"/>
      <c r="J244" s="161">
        <f>ROUND(I244*H244,2)</f>
        <v>0</v>
      </c>
      <c r="K244" s="157" t="s">
        <v>1026</v>
      </c>
      <c r="L244" s="35"/>
      <c r="M244" s="162" t="s">
        <v>3</v>
      </c>
      <c r="N244" s="163" t="s">
        <v>45</v>
      </c>
      <c r="O244" s="55"/>
      <c r="P244" s="164">
        <f>O244*H244</f>
        <v>0</v>
      </c>
      <c r="Q244" s="164">
        <v>0</v>
      </c>
      <c r="R244" s="164">
        <f>Q244*H244</f>
        <v>0</v>
      </c>
      <c r="S244" s="164">
        <v>0</v>
      </c>
      <c r="T244" s="16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66" t="s">
        <v>285</v>
      </c>
      <c r="AT244" s="166" t="s">
        <v>183</v>
      </c>
      <c r="AU244" s="166" t="s">
        <v>84</v>
      </c>
      <c r="AY244" s="19" t="s">
        <v>181</v>
      </c>
      <c r="BE244" s="167">
        <f>IF(N244="základní",J244,0)</f>
        <v>0</v>
      </c>
      <c r="BF244" s="167">
        <f>IF(N244="snížená",J244,0)</f>
        <v>0</v>
      </c>
      <c r="BG244" s="167">
        <f>IF(N244="zákl. přenesená",J244,0)</f>
        <v>0</v>
      </c>
      <c r="BH244" s="167">
        <f>IF(N244="sníž. přenesená",J244,0)</f>
        <v>0</v>
      </c>
      <c r="BI244" s="167">
        <f>IF(N244="nulová",J244,0)</f>
        <v>0</v>
      </c>
      <c r="BJ244" s="19" t="s">
        <v>82</v>
      </c>
      <c r="BK244" s="167">
        <f>ROUND(I244*H244,2)</f>
        <v>0</v>
      </c>
      <c r="BL244" s="19" t="s">
        <v>285</v>
      </c>
      <c r="BM244" s="166" t="s">
        <v>692</v>
      </c>
    </row>
    <row r="245" spans="1:65" s="13" customFormat="1">
      <c r="B245" s="168"/>
      <c r="D245" s="169" t="s">
        <v>190</v>
      </c>
      <c r="E245" s="170" t="s">
        <v>3</v>
      </c>
      <c r="F245" s="171" t="s">
        <v>1073</v>
      </c>
      <c r="H245" s="172">
        <v>1</v>
      </c>
      <c r="I245" s="173"/>
      <c r="L245" s="168"/>
      <c r="M245" s="174"/>
      <c r="N245" s="175"/>
      <c r="O245" s="175"/>
      <c r="P245" s="175"/>
      <c r="Q245" s="175"/>
      <c r="R245" s="175"/>
      <c r="S245" s="175"/>
      <c r="T245" s="176"/>
      <c r="AT245" s="170" t="s">
        <v>190</v>
      </c>
      <c r="AU245" s="170" t="s">
        <v>84</v>
      </c>
      <c r="AV245" s="13" t="s">
        <v>84</v>
      </c>
      <c r="AW245" s="13" t="s">
        <v>35</v>
      </c>
      <c r="AX245" s="13" t="s">
        <v>74</v>
      </c>
      <c r="AY245" s="170" t="s">
        <v>181</v>
      </c>
    </row>
    <row r="246" spans="1:65" s="14" customFormat="1">
      <c r="B246" s="177"/>
      <c r="D246" s="169" t="s">
        <v>190</v>
      </c>
      <c r="E246" s="178" t="s">
        <v>3</v>
      </c>
      <c r="F246" s="179" t="s">
        <v>193</v>
      </c>
      <c r="H246" s="180">
        <v>1</v>
      </c>
      <c r="I246" s="181"/>
      <c r="L246" s="177"/>
      <c r="M246" s="182"/>
      <c r="N246" s="183"/>
      <c r="O246" s="183"/>
      <c r="P246" s="183"/>
      <c r="Q246" s="183"/>
      <c r="R246" s="183"/>
      <c r="S246" s="183"/>
      <c r="T246" s="184"/>
      <c r="AT246" s="178" t="s">
        <v>190</v>
      </c>
      <c r="AU246" s="178" t="s">
        <v>84</v>
      </c>
      <c r="AV246" s="14" t="s">
        <v>188</v>
      </c>
      <c r="AW246" s="14" t="s">
        <v>35</v>
      </c>
      <c r="AX246" s="14" t="s">
        <v>82</v>
      </c>
      <c r="AY246" s="178" t="s">
        <v>181</v>
      </c>
    </row>
    <row r="247" spans="1:65" s="2" customFormat="1" ht="21.75" customHeight="1">
      <c r="A247" s="34"/>
      <c r="B247" s="154"/>
      <c r="C247" s="155" t="s">
        <v>473</v>
      </c>
      <c r="D247" s="155" t="s">
        <v>183</v>
      </c>
      <c r="E247" s="156" t="s">
        <v>1155</v>
      </c>
      <c r="F247" s="157" t="s">
        <v>1156</v>
      </c>
      <c r="G247" s="158" t="s">
        <v>963</v>
      </c>
      <c r="H247" s="159">
        <v>1</v>
      </c>
      <c r="I247" s="160"/>
      <c r="J247" s="161">
        <f>ROUND(I247*H247,2)</f>
        <v>0</v>
      </c>
      <c r="K247" s="157" t="s">
        <v>1026</v>
      </c>
      <c r="L247" s="35"/>
      <c r="M247" s="162" t="s">
        <v>3</v>
      </c>
      <c r="N247" s="163" t="s">
        <v>45</v>
      </c>
      <c r="O247" s="55"/>
      <c r="P247" s="164">
        <f>O247*H247</f>
        <v>0</v>
      </c>
      <c r="Q247" s="164">
        <v>0</v>
      </c>
      <c r="R247" s="164">
        <f>Q247*H247</f>
        <v>0</v>
      </c>
      <c r="S247" s="164">
        <v>0</v>
      </c>
      <c r="T247" s="16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66" t="s">
        <v>285</v>
      </c>
      <c r="AT247" s="166" t="s">
        <v>183</v>
      </c>
      <c r="AU247" s="166" t="s">
        <v>84</v>
      </c>
      <c r="AY247" s="19" t="s">
        <v>181</v>
      </c>
      <c r="BE247" s="167">
        <f>IF(N247="základní",J247,0)</f>
        <v>0</v>
      </c>
      <c r="BF247" s="167">
        <f>IF(N247="snížená",J247,0)</f>
        <v>0</v>
      </c>
      <c r="BG247" s="167">
        <f>IF(N247="zákl. přenesená",J247,0)</f>
        <v>0</v>
      </c>
      <c r="BH247" s="167">
        <f>IF(N247="sníž. přenesená",J247,0)</f>
        <v>0</v>
      </c>
      <c r="BI247" s="167">
        <f>IF(N247="nulová",J247,0)</f>
        <v>0</v>
      </c>
      <c r="BJ247" s="19" t="s">
        <v>82</v>
      </c>
      <c r="BK247" s="167">
        <f>ROUND(I247*H247,2)</f>
        <v>0</v>
      </c>
      <c r="BL247" s="19" t="s">
        <v>285</v>
      </c>
      <c r="BM247" s="166" t="s">
        <v>703</v>
      </c>
    </row>
    <row r="248" spans="1:65" s="13" customFormat="1">
      <c r="B248" s="168"/>
      <c r="D248" s="169" t="s">
        <v>190</v>
      </c>
      <c r="E248" s="170" t="s">
        <v>3</v>
      </c>
      <c r="F248" s="171" t="s">
        <v>1073</v>
      </c>
      <c r="H248" s="172">
        <v>1</v>
      </c>
      <c r="I248" s="173"/>
      <c r="L248" s="168"/>
      <c r="M248" s="174"/>
      <c r="N248" s="175"/>
      <c r="O248" s="175"/>
      <c r="P248" s="175"/>
      <c r="Q248" s="175"/>
      <c r="R248" s="175"/>
      <c r="S248" s="175"/>
      <c r="T248" s="176"/>
      <c r="AT248" s="170" t="s">
        <v>190</v>
      </c>
      <c r="AU248" s="170" t="s">
        <v>84</v>
      </c>
      <c r="AV248" s="13" t="s">
        <v>84</v>
      </c>
      <c r="AW248" s="13" t="s">
        <v>35</v>
      </c>
      <c r="AX248" s="13" t="s">
        <v>74</v>
      </c>
      <c r="AY248" s="170" t="s">
        <v>181</v>
      </c>
    </row>
    <row r="249" spans="1:65" s="14" customFormat="1">
      <c r="B249" s="177"/>
      <c r="D249" s="169" t="s">
        <v>190</v>
      </c>
      <c r="E249" s="178" t="s">
        <v>3</v>
      </c>
      <c r="F249" s="179" t="s">
        <v>193</v>
      </c>
      <c r="H249" s="180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8" t="s">
        <v>190</v>
      </c>
      <c r="AU249" s="178" t="s">
        <v>84</v>
      </c>
      <c r="AV249" s="14" t="s">
        <v>188</v>
      </c>
      <c r="AW249" s="14" t="s">
        <v>35</v>
      </c>
      <c r="AX249" s="14" t="s">
        <v>82</v>
      </c>
      <c r="AY249" s="178" t="s">
        <v>181</v>
      </c>
    </row>
    <row r="250" spans="1:65" s="2" customFormat="1" ht="21.75" customHeight="1">
      <c r="A250" s="34"/>
      <c r="B250" s="154"/>
      <c r="C250" s="155" t="s">
        <v>479</v>
      </c>
      <c r="D250" s="155" t="s">
        <v>183</v>
      </c>
      <c r="E250" s="156" t="s">
        <v>1157</v>
      </c>
      <c r="F250" s="157" t="s">
        <v>1158</v>
      </c>
      <c r="G250" s="158" t="s">
        <v>963</v>
      </c>
      <c r="H250" s="159">
        <v>2</v>
      </c>
      <c r="I250" s="160"/>
      <c r="J250" s="161">
        <f>ROUND(I250*H250,2)</f>
        <v>0</v>
      </c>
      <c r="K250" s="157" t="s">
        <v>1026</v>
      </c>
      <c r="L250" s="35"/>
      <c r="M250" s="162" t="s">
        <v>3</v>
      </c>
      <c r="N250" s="163" t="s">
        <v>45</v>
      </c>
      <c r="O250" s="55"/>
      <c r="P250" s="164">
        <f>O250*H250</f>
        <v>0</v>
      </c>
      <c r="Q250" s="164">
        <v>0</v>
      </c>
      <c r="R250" s="164">
        <f>Q250*H250</f>
        <v>0</v>
      </c>
      <c r="S250" s="164">
        <v>0</v>
      </c>
      <c r="T250" s="16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66" t="s">
        <v>285</v>
      </c>
      <c r="AT250" s="166" t="s">
        <v>183</v>
      </c>
      <c r="AU250" s="166" t="s">
        <v>84</v>
      </c>
      <c r="AY250" s="19" t="s">
        <v>181</v>
      </c>
      <c r="BE250" s="167">
        <f>IF(N250="základní",J250,0)</f>
        <v>0</v>
      </c>
      <c r="BF250" s="167">
        <f>IF(N250="snížená",J250,0)</f>
        <v>0</v>
      </c>
      <c r="BG250" s="167">
        <f>IF(N250="zákl. přenesená",J250,0)</f>
        <v>0</v>
      </c>
      <c r="BH250" s="167">
        <f>IF(N250="sníž. přenesená",J250,0)</f>
        <v>0</v>
      </c>
      <c r="BI250" s="167">
        <f>IF(N250="nulová",J250,0)</f>
        <v>0</v>
      </c>
      <c r="BJ250" s="19" t="s">
        <v>82</v>
      </c>
      <c r="BK250" s="167">
        <f>ROUND(I250*H250,2)</f>
        <v>0</v>
      </c>
      <c r="BL250" s="19" t="s">
        <v>285</v>
      </c>
      <c r="BM250" s="166" t="s">
        <v>712</v>
      </c>
    </row>
    <row r="251" spans="1:65" s="13" customFormat="1">
      <c r="B251" s="168"/>
      <c r="D251" s="169" t="s">
        <v>190</v>
      </c>
      <c r="E251" s="170" t="s">
        <v>3</v>
      </c>
      <c r="F251" s="171" t="s">
        <v>1043</v>
      </c>
      <c r="H251" s="172">
        <v>2</v>
      </c>
      <c r="I251" s="173"/>
      <c r="L251" s="168"/>
      <c r="M251" s="174"/>
      <c r="N251" s="175"/>
      <c r="O251" s="175"/>
      <c r="P251" s="175"/>
      <c r="Q251" s="175"/>
      <c r="R251" s="175"/>
      <c r="S251" s="175"/>
      <c r="T251" s="176"/>
      <c r="AT251" s="170" t="s">
        <v>190</v>
      </c>
      <c r="AU251" s="170" t="s">
        <v>84</v>
      </c>
      <c r="AV251" s="13" t="s">
        <v>84</v>
      </c>
      <c r="AW251" s="13" t="s">
        <v>35</v>
      </c>
      <c r="AX251" s="13" t="s">
        <v>74</v>
      </c>
      <c r="AY251" s="170" t="s">
        <v>181</v>
      </c>
    </row>
    <row r="252" spans="1:65" s="14" customFormat="1">
      <c r="B252" s="177"/>
      <c r="D252" s="169" t="s">
        <v>190</v>
      </c>
      <c r="E252" s="178" t="s">
        <v>3</v>
      </c>
      <c r="F252" s="179" t="s">
        <v>193</v>
      </c>
      <c r="H252" s="180">
        <v>2</v>
      </c>
      <c r="I252" s="181"/>
      <c r="L252" s="177"/>
      <c r="M252" s="182"/>
      <c r="N252" s="183"/>
      <c r="O252" s="183"/>
      <c r="P252" s="183"/>
      <c r="Q252" s="183"/>
      <c r="R252" s="183"/>
      <c r="S252" s="183"/>
      <c r="T252" s="184"/>
      <c r="AT252" s="178" t="s">
        <v>190</v>
      </c>
      <c r="AU252" s="178" t="s">
        <v>84</v>
      </c>
      <c r="AV252" s="14" t="s">
        <v>188</v>
      </c>
      <c r="AW252" s="14" t="s">
        <v>35</v>
      </c>
      <c r="AX252" s="14" t="s">
        <v>82</v>
      </c>
      <c r="AY252" s="178" t="s">
        <v>181</v>
      </c>
    </row>
    <row r="253" spans="1:65" s="2" customFormat="1" ht="16.5" customHeight="1">
      <c r="A253" s="34"/>
      <c r="B253" s="154"/>
      <c r="C253" s="155" t="s">
        <v>485</v>
      </c>
      <c r="D253" s="155" t="s">
        <v>183</v>
      </c>
      <c r="E253" s="156" t="s">
        <v>1159</v>
      </c>
      <c r="F253" s="157" t="s">
        <v>1160</v>
      </c>
      <c r="G253" s="158" t="s">
        <v>963</v>
      </c>
      <c r="H253" s="159">
        <v>2</v>
      </c>
      <c r="I253" s="160"/>
      <c r="J253" s="161">
        <f>ROUND(I253*H253,2)</f>
        <v>0</v>
      </c>
      <c r="K253" s="157" t="s">
        <v>1026</v>
      </c>
      <c r="L253" s="35"/>
      <c r="M253" s="162" t="s">
        <v>3</v>
      </c>
      <c r="N253" s="163" t="s">
        <v>45</v>
      </c>
      <c r="O253" s="55"/>
      <c r="P253" s="164">
        <f>O253*H253</f>
        <v>0</v>
      </c>
      <c r="Q253" s="164">
        <v>0</v>
      </c>
      <c r="R253" s="164">
        <f>Q253*H253</f>
        <v>0</v>
      </c>
      <c r="S253" s="164">
        <v>0</v>
      </c>
      <c r="T253" s="16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66" t="s">
        <v>285</v>
      </c>
      <c r="AT253" s="166" t="s">
        <v>183</v>
      </c>
      <c r="AU253" s="166" t="s">
        <v>84</v>
      </c>
      <c r="AY253" s="19" t="s">
        <v>181</v>
      </c>
      <c r="BE253" s="167">
        <f>IF(N253="základní",J253,0)</f>
        <v>0</v>
      </c>
      <c r="BF253" s="167">
        <f>IF(N253="snížená",J253,0)</f>
        <v>0</v>
      </c>
      <c r="BG253" s="167">
        <f>IF(N253="zákl. přenesená",J253,0)</f>
        <v>0</v>
      </c>
      <c r="BH253" s="167">
        <f>IF(N253="sníž. přenesená",J253,0)</f>
        <v>0</v>
      </c>
      <c r="BI253" s="167">
        <f>IF(N253="nulová",J253,0)</f>
        <v>0</v>
      </c>
      <c r="BJ253" s="19" t="s">
        <v>82</v>
      </c>
      <c r="BK253" s="167">
        <f>ROUND(I253*H253,2)</f>
        <v>0</v>
      </c>
      <c r="BL253" s="19" t="s">
        <v>285</v>
      </c>
      <c r="BM253" s="166" t="s">
        <v>721</v>
      </c>
    </row>
    <row r="254" spans="1:65" s="13" customFormat="1">
      <c r="B254" s="168"/>
      <c r="D254" s="169" t="s">
        <v>190</v>
      </c>
      <c r="E254" s="170" t="s">
        <v>3</v>
      </c>
      <c r="F254" s="171" t="s">
        <v>1043</v>
      </c>
      <c r="H254" s="172">
        <v>2</v>
      </c>
      <c r="I254" s="173"/>
      <c r="L254" s="168"/>
      <c r="M254" s="174"/>
      <c r="N254" s="175"/>
      <c r="O254" s="175"/>
      <c r="P254" s="175"/>
      <c r="Q254" s="175"/>
      <c r="R254" s="175"/>
      <c r="S254" s="175"/>
      <c r="T254" s="176"/>
      <c r="AT254" s="170" t="s">
        <v>190</v>
      </c>
      <c r="AU254" s="170" t="s">
        <v>84</v>
      </c>
      <c r="AV254" s="13" t="s">
        <v>84</v>
      </c>
      <c r="AW254" s="13" t="s">
        <v>35</v>
      </c>
      <c r="AX254" s="13" t="s">
        <v>74</v>
      </c>
      <c r="AY254" s="170" t="s">
        <v>181</v>
      </c>
    </row>
    <row r="255" spans="1:65" s="14" customFormat="1">
      <c r="B255" s="177"/>
      <c r="D255" s="169" t="s">
        <v>190</v>
      </c>
      <c r="E255" s="178" t="s">
        <v>3</v>
      </c>
      <c r="F255" s="179" t="s">
        <v>193</v>
      </c>
      <c r="H255" s="180">
        <v>2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8" t="s">
        <v>190</v>
      </c>
      <c r="AU255" s="178" t="s">
        <v>84</v>
      </c>
      <c r="AV255" s="14" t="s">
        <v>188</v>
      </c>
      <c r="AW255" s="14" t="s">
        <v>35</v>
      </c>
      <c r="AX255" s="14" t="s">
        <v>82</v>
      </c>
      <c r="AY255" s="178" t="s">
        <v>181</v>
      </c>
    </row>
    <row r="256" spans="1:65" s="2" customFormat="1" ht="21.75" customHeight="1">
      <c r="A256" s="34"/>
      <c r="B256" s="154"/>
      <c r="C256" s="155" t="s">
        <v>489</v>
      </c>
      <c r="D256" s="155" t="s">
        <v>183</v>
      </c>
      <c r="E256" s="156" t="s">
        <v>1161</v>
      </c>
      <c r="F256" s="157" t="s">
        <v>1162</v>
      </c>
      <c r="G256" s="158" t="s">
        <v>963</v>
      </c>
      <c r="H256" s="159">
        <v>1</v>
      </c>
      <c r="I256" s="160"/>
      <c r="J256" s="161">
        <f>ROUND(I256*H256,2)</f>
        <v>0</v>
      </c>
      <c r="K256" s="157" t="s">
        <v>1026</v>
      </c>
      <c r="L256" s="35"/>
      <c r="M256" s="162" t="s">
        <v>3</v>
      </c>
      <c r="N256" s="163" t="s">
        <v>45</v>
      </c>
      <c r="O256" s="55"/>
      <c r="P256" s="164">
        <f>O256*H256</f>
        <v>0</v>
      </c>
      <c r="Q256" s="164">
        <v>0</v>
      </c>
      <c r="R256" s="164">
        <f>Q256*H256</f>
        <v>0</v>
      </c>
      <c r="S256" s="164">
        <v>0</v>
      </c>
      <c r="T256" s="16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66" t="s">
        <v>285</v>
      </c>
      <c r="AT256" s="166" t="s">
        <v>183</v>
      </c>
      <c r="AU256" s="166" t="s">
        <v>84</v>
      </c>
      <c r="AY256" s="19" t="s">
        <v>181</v>
      </c>
      <c r="BE256" s="167">
        <f>IF(N256="základní",J256,0)</f>
        <v>0</v>
      </c>
      <c r="BF256" s="167">
        <f>IF(N256="snížená",J256,0)</f>
        <v>0</v>
      </c>
      <c r="BG256" s="167">
        <f>IF(N256="zákl. přenesená",J256,0)</f>
        <v>0</v>
      </c>
      <c r="BH256" s="167">
        <f>IF(N256="sníž. přenesená",J256,0)</f>
        <v>0</v>
      </c>
      <c r="BI256" s="167">
        <f>IF(N256="nulová",J256,0)</f>
        <v>0</v>
      </c>
      <c r="BJ256" s="19" t="s">
        <v>82</v>
      </c>
      <c r="BK256" s="167">
        <f>ROUND(I256*H256,2)</f>
        <v>0</v>
      </c>
      <c r="BL256" s="19" t="s">
        <v>285</v>
      </c>
      <c r="BM256" s="166" t="s">
        <v>730</v>
      </c>
    </row>
    <row r="257" spans="1:65" s="13" customFormat="1">
      <c r="B257" s="168"/>
      <c r="D257" s="169" t="s">
        <v>190</v>
      </c>
      <c r="E257" s="170" t="s">
        <v>3</v>
      </c>
      <c r="F257" s="171" t="s">
        <v>1073</v>
      </c>
      <c r="H257" s="172">
        <v>1</v>
      </c>
      <c r="I257" s="173"/>
      <c r="L257" s="168"/>
      <c r="M257" s="174"/>
      <c r="N257" s="175"/>
      <c r="O257" s="175"/>
      <c r="P257" s="175"/>
      <c r="Q257" s="175"/>
      <c r="R257" s="175"/>
      <c r="S257" s="175"/>
      <c r="T257" s="176"/>
      <c r="AT257" s="170" t="s">
        <v>190</v>
      </c>
      <c r="AU257" s="170" t="s">
        <v>84</v>
      </c>
      <c r="AV257" s="13" t="s">
        <v>84</v>
      </c>
      <c r="AW257" s="13" t="s">
        <v>35</v>
      </c>
      <c r="AX257" s="13" t="s">
        <v>74</v>
      </c>
      <c r="AY257" s="170" t="s">
        <v>181</v>
      </c>
    </row>
    <row r="258" spans="1:65" s="14" customFormat="1">
      <c r="B258" s="177"/>
      <c r="D258" s="169" t="s">
        <v>190</v>
      </c>
      <c r="E258" s="178" t="s">
        <v>3</v>
      </c>
      <c r="F258" s="179" t="s">
        <v>193</v>
      </c>
      <c r="H258" s="180">
        <v>1</v>
      </c>
      <c r="I258" s="181"/>
      <c r="L258" s="177"/>
      <c r="M258" s="182"/>
      <c r="N258" s="183"/>
      <c r="O258" s="183"/>
      <c r="P258" s="183"/>
      <c r="Q258" s="183"/>
      <c r="R258" s="183"/>
      <c r="S258" s="183"/>
      <c r="T258" s="184"/>
      <c r="AT258" s="178" t="s">
        <v>190</v>
      </c>
      <c r="AU258" s="178" t="s">
        <v>84</v>
      </c>
      <c r="AV258" s="14" t="s">
        <v>188</v>
      </c>
      <c r="AW258" s="14" t="s">
        <v>35</v>
      </c>
      <c r="AX258" s="14" t="s">
        <v>82</v>
      </c>
      <c r="AY258" s="178" t="s">
        <v>181</v>
      </c>
    </row>
    <row r="259" spans="1:65" s="2" customFormat="1" ht="16.5" customHeight="1">
      <c r="A259" s="34"/>
      <c r="B259" s="154"/>
      <c r="C259" s="155" t="s">
        <v>495</v>
      </c>
      <c r="D259" s="155" t="s">
        <v>183</v>
      </c>
      <c r="E259" s="156" t="s">
        <v>1163</v>
      </c>
      <c r="F259" s="157" t="s">
        <v>1164</v>
      </c>
      <c r="G259" s="158" t="s">
        <v>963</v>
      </c>
      <c r="H259" s="159">
        <v>1</v>
      </c>
      <c r="I259" s="160"/>
      <c r="J259" s="161">
        <f>ROUND(I259*H259,2)</f>
        <v>0</v>
      </c>
      <c r="K259" s="157" t="s">
        <v>1026</v>
      </c>
      <c r="L259" s="35"/>
      <c r="M259" s="162" t="s">
        <v>3</v>
      </c>
      <c r="N259" s="163" t="s">
        <v>45</v>
      </c>
      <c r="O259" s="55"/>
      <c r="P259" s="164">
        <f>O259*H259</f>
        <v>0</v>
      </c>
      <c r="Q259" s="164">
        <v>0</v>
      </c>
      <c r="R259" s="164">
        <f>Q259*H259</f>
        <v>0</v>
      </c>
      <c r="S259" s="164">
        <v>0</v>
      </c>
      <c r="T259" s="16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66" t="s">
        <v>285</v>
      </c>
      <c r="AT259" s="166" t="s">
        <v>183</v>
      </c>
      <c r="AU259" s="166" t="s">
        <v>84</v>
      </c>
      <c r="AY259" s="19" t="s">
        <v>181</v>
      </c>
      <c r="BE259" s="167">
        <f>IF(N259="základní",J259,0)</f>
        <v>0</v>
      </c>
      <c r="BF259" s="167">
        <f>IF(N259="snížená",J259,0)</f>
        <v>0</v>
      </c>
      <c r="BG259" s="167">
        <f>IF(N259="zákl. přenesená",J259,0)</f>
        <v>0</v>
      </c>
      <c r="BH259" s="167">
        <f>IF(N259="sníž. přenesená",J259,0)</f>
        <v>0</v>
      </c>
      <c r="BI259" s="167">
        <f>IF(N259="nulová",J259,0)</f>
        <v>0</v>
      </c>
      <c r="BJ259" s="19" t="s">
        <v>82</v>
      </c>
      <c r="BK259" s="167">
        <f>ROUND(I259*H259,2)</f>
        <v>0</v>
      </c>
      <c r="BL259" s="19" t="s">
        <v>285</v>
      </c>
      <c r="BM259" s="166" t="s">
        <v>744</v>
      </c>
    </row>
    <row r="260" spans="1:65" s="13" customFormat="1">
      <c r="B260" s="168"/>
      <c r="D260" s="169" t="s">
        <v>190</v>
      </c>
      <c r="E260" s="170" t="s">
        <v>3</v>
      </c>
      <c r="F260" s="171" t="s">
        <v>1073</v>
      </c>
      <c r="H260" s="172">
        <v>1</v>
      </c>
      <c r="I260" s="173"/>
      <c r="L260" s="168"/>
      <c r="M260" s="174"/>
      <c r="N260" s="175"/>
      <c r="O260" s="175"/>
      <c r="P260" s="175"/>
      <c r="Q260" s="175"/>
      <c r="R260" s="175"/>
      <c r="S260" s="175"/>
      <c r="T260" s="176"/>
      <c r="AT260" s="170" t="s">
        <v>190</v>
      </c>
      <c r="AU260" s="170" t="s">
        <v>84</v>
      </c>
      <c r="AV260" s="13" t="s">
        <v>84</v>
      </c>
      <c r="AW260" s="13" t="s">
        <v>35</v>
      </c>
      <c r="AX260" s="13" t="s">
        <v>74</v>
      </c>
      <c r="AY260" s="170" t="s">
        <v>181</v>
      </c>
    </row>
    <row r="261" spans="1:65" s="14" customFormat="1">
      <c r="B261" s="177"/>
      <c r="D261" s="169" t="s">
        <v>190</v>
      </c>
      <c r="E261" s="178" t="s">
        <v>3</v>
      </c>
      <c r="F261" s="179" t="s">
        <v>193</v>
      </c>
      <c r="H261" s="180">
        <v>1</v>
      </c>
      <c r="I261" s="181"/>
      <c r="L261" s="177"/>
      <c r="M261" s="182"/>
      <c r="N261" s="183"/>
      <c r="O261" s="183"/>
      <c r="P261" s="183"/>
      <c r="Q261" s="183"/>
      <c r="R261" s="183"/>
      <c r="S261" s="183"/>
      <c r="T261" s="184"/>
      <c r="AT261" s="178" t="s">
        <v>190</v>
      </c>
      <c r="AU261" s="178" t="s">
        <v>84</v>
      </c>
      <c r="AV261" s="14" t="s">
        <v>188</v>
      </c>
      <c r="AW261" s="14" t="s">
        <v>35</v>
      </c>
      <c r="AX261" s="14" t="s">
        <v>82</v>
      </c>
      <c r="AY261" s="178" t="s">
        <v>181</v>
      </c>
    </row>
    <row r="262" spans="1:65" s="2" customFormat="1" ht="21.75" customHeight="1">
      <c r="A262" s="34"/>
      <c r="B262" s="154"/>
      <c r="C262" s="155" t="s">
        <v>499</v>
      </c>
      <c r="D262" s="155" t="s">
        <v>183</v>
      </c>
      <c r="E262" s="156" t="s">
        <v>1165</v>
      </c>
      <c r="F262" s="157" t="s">
        <v>1166</v>
      </c>
      <c r="G262" s="158" t="s">
        <v>963</v>
      </c>
      <c r="H262" s="159">
        <v>2</v>
      </c>
      <c r="I262" s="160"/>
      <c r="J262" s="161">
        <f>ROUND(I262*H262,2)</f>
        <v>0</v>
      </c>
      <c r="K262" s="157" t="s">
        <v>1026</v>
      </c>
      <c r="L262" s="35"/>
      <c r="M262" s="162" t="s">
        <v>3</v>
      </c>
      <c r="N262" s="163" t="s">
        <v>45</v>
      </c>
      <c r="O262" s="55"/>
      <c r="P262" s="164">
        <f>O262*H262</f>
        <v>0</v>
      </c>
      <c r="Q262" s="164">
        <v>0</v>
      </c>
      <c r="R262" s="164">
        <f>Q262*H262</f>
        <v>0</v>
      </c>
      <c r="S262" s="164">
        <v>0</v>
      </c>
      <c r="T262" s="16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66" t="s">
        <v>285</v>
      </c>
      <c r="AT262" s="166" t="s">
        <v>183</v>
      </c>
      <c r="AU262" s="166" t="s">
        <v>84</v>
      </c>
      <c r="AY262" s="19" t="s">
        <v>181</v>
      </c>
      <c r="BE262" s="167">
        <f>IF(N262="základní",J262,0)</f>
        <v>0</v>
      </c>
      <c r="BF262" s="167">
        <f>IF(N262="snížená",J262,0)</f>
        <v>0</v>
      </c>
      <c r="BG262" s="167">
        <f>IF(N262="zákl. přenesená",J262,0)</f>
        <v>0</v>
      </c>
      <c r="BH262" s="167">
        <f>IF(N262="sníž. přenesená",J262,0)</f>
        <v>0</v>
      </c>
      <c r="BI262" s="167">
        <f>IF(N262="nulová",J262,0)</f>
        <v>0</v>
      </c>
      <c r="BJ262" s="19" t="s">
        <v>82</v>
      </c>
      <c r="BK262" s="167">
        <f>ROUND(I262*H262,2)</f>
        <v>0</v>
      </c>
      <c r="BL262" s="19" t="s">
        <v>285</v>
      </c>
      <c r="BM262" s="166" t="s">
        <v>752</v>
      </c>
    </row>
    <row r="263" spans="1:65" s="13" customFormat="1">
      <c r="B263" s="168"/>
      <c r="D263" s="169" t="s">
        <v>190</v>
      </c>
      <c r="E263" s="170" t="s">
        <v>3</v>
      </c>
      <c r="F263" s="171" t="s">
        <v>1043</v>
      </c>
      <c r="H263" s="172">
        <v>2</v>
      </c>
      <c r="I263" s="173"/>
      <c r="L263" s="168"/>
      <c r="M263" s="174"/>
      <c r="N263" s="175"/>
      <c r="O263" s="175"/>
      <c r="P263" s="175"/>
      <c r="Q263" s="175"/>
      <c r="R263" s="175"/>
      <c r="S263" s="175"/>
      <c r="T263" s="176"/>
      <c r="AT263" s="170" t="s">
        <v>190</v>
      </c>
      <c r="AU263" s="170" t="s">
        <v>84</v>
      </c>
      <c r="AV263" s="13" t="s">
        <v>84</v>
      </c>
      <c r="AW263" s="13" t="s">
        <v>35</v>
      </c>
      <c r="AX263" s="13" t="s">
        <v>74</v>
      </c>
      <c r="AY263" s="170" t="s">
        <v>181</v>
      </c>
    </row>
    <row r="264" spans="1:65" s="14" customFormat="1">
      <c r="B264" s="177"/>
      <c r="D264" s="169" t="s">
        <v>190</v>
      </c>
      <c r="E264" s="178" t="s">
        <v>3</v>
      </c>
      <c r="F264" s="179" t="s">
        <v>193</v>
      </c>
      <c r="H264" s="180">
        <v>2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8" t="s">
        <v>190</v>
      </c>
      <c r="AU264" s="178" t="s">
        <v>84</v>
      </c>
      <c r="AV264" s="14" t="s">
        <v>188</v>
      </c>
      <c r="AW264" s="14" t="s">
        <v>35</v>
      </c>
      <c r="AX264" s="14" t="s">
        <v>82</v>
      </c>
      <c r="AY264" s="178" t="s">
        <v>181</v>
      </c>
    </row>
    <row r="265" spans="1:65" s="2" customFormat="1" ht="21.75" customHeight="1">
      <c r="A265" s="34"/>
      <c r="B265" s="154"/>
      <c r="C265" s="200" t="s">
        <v>503</v>
      </c>
      <c r="D265" s="200" t="s">
        <v>297</v>
      </c>
      <c r="E265" s="201" t="s">
        <v>1167</v>
      </c>
      <c r="F265" s="202" t="s">
        <v>1168</v>
      </c>
      <c r="G265" s="203" t="s">
        <v>196</v>
      </c>
      <c r="H265" s="204">
        <v>2</v>
      </c>
      <c r="I265" s="205"/>
      <c r="J265" s="206">
        <f>ROUND(I265*H265,2)</f>
        <v>0</v>
      </c>
      <c r="K265" s="202" t="s">
        <v>3</v>
      </c>
      <c r="L265" s="207"/>
      <c r="M265" s="208" t="s">
        <v>3</v>
      </c>
      <c r="N265" s="209" t="s">
        <v>45</v>
      </c>
      <c r="O265" s="55"/>
      <c r="P265" s="164">
        <f>O265*H265</f>
        <v>0</v>
      </c>
      <c r="Q265" s="164">
        <v>0</v>
      </c>
      <c r="R265" s="164">
        <f>Q265*H265</f>
        <v>0</v>
      </c>
      <c r="S265" s="164">
        <v>0</v>
      </c>
      <c r="T265" s="16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66" t="s">
        <v>389</v>
      </c>
      <c r="AT265" s="166" t="s">
        <v>297</v>
      </c>
      <c r="AU265" s="166" t="s">
        <v>84</v>
      </c>
      <c r="AY265" s="19" t="s">
        <v>181</v>
      </c>
      <c r="BE265" s="167">
        <f>IF(N265="základní",J265,0)</f>
        <v>0</v>
      </c>
      <c r="BF265" s="167">
        <f>IF(N265="snížená",J265,0)</f>
        <v>0</v>
      </c>
      <c r="BG265" s="167">
        <f>IF(N265="zákl. přenesená",J265,0)</f>
        <v>0</v>
      </c>
      <c r="BH265" s="167">
        <f>IF(N265="sníž. přenesená",J265,0)</f>
        <v>0</v>
      </c>
      <c r="BI265" s="167">
        <f>IF(N265="nulová",J265,0)</f>
        <v>0</v>
      </c>
      <c r="BJ265" s="19" t="s">
        <v>82</v>
      </c>
      <c r="BK265" s="167">
        <f>ROUND(I265*H265,2)</f>
        <v>0</v>
      </c>
      <c r="BL265" s="19" t="s">
        <v>285</v>
      </c>
      <c r="BM265" s="166" t="s">
        <v>762</v>
      </c>
    </row>
    <row r="266" spans="1:65" s="13" customFormat="1">
      <c r="B266" s="168"/>
      <c r="D266" s="169" t="s">
        <v>190</v>
      </c>
      <c r="E266" s="170" t="s">
        <v>3</v>
      </c>
      <c r="F266" s="171" t="s">
        <v>1043</v>
      </c>
      <c r="H266" s="172">
        <v>2</v>
      </c>
      <c r="I266" s="173"/>
      <c r="L266" s="168"/>
      <c r="M266" s="174"/>
      <c r="N266" s="175"/>
      <c r="O266" s="175"/>
      <c r="P266" s="175"/>
      <c r="Q266" s="175"/>
      <c r="R266" s="175"/>
      <c r="S266" s="175"/>
      <c r="T266" s="176"/>
      <c r="AT266" s="170" t="s">
        <v>190</v>
      </c>
      <c r="AU266" s="170" t="s">
        <v>84</v>
      </c>
      <c r="AV266" s="13" t="s">
        <v>84</v>
      </c>
      <c r="AW266" s="13" t="s">
        <v>35</v>
      </c>
      <c r="AX266" s="13" t="s">
        <v>74</v>
      </c>
      <c r="AY266" s="170" t="s">
        <v>181</v>
      </c>
    </row>
    <row r="267" spans="1:65" s="14" customFormat="1">
      <c r="B267" s="177"/>
      <c r="D267" s="169" t="s">
        <v>190</v>
      </c>
      <c r="E267" s="178" t="s">
        <v>3</v>
      </c>
      <c r="F267" s="179" t="s">
        <v>193</v>
      </c>
      <c r="H267" s="180">
        <v>2</v>
      </c>
      <c r="I267" s="181"/>
      <c r="L267" s="177"/>
      <c r="M267" s="182"/>
      <c r="N267" s="183"/>
      <c r="O267" s="183"/>
      <c r="P267" s="183"/>
      <c r="Q267" s="183"/>
      <c r="R267" s="183"/>
      <c r="S267" s="183"/>
      <c r="T267" s="184"/>
      <c r="AT267" s="178" t="s">
        <v>190</v>
      </c>
      <c r="AU267" s="178" t="s">
        <v>84</v>
      </c>
      <c r="AV267" s="14" t="s">
        <v>188</v>
      </c>
      <c r="AW267" s="14" t="s">
        <v>35</v>
      </c>
      <c r="AX267" s="14" t="s">
        <v>82</v>
      </c>
      <c r="AY267" s="178" t="s">
        <v>181</v>
      </c>
    </row>
    <row r="268" spans="1:65" s="2" customFormat="1" ht="21.75" customHeight="1">
      <c r="A268" s="34"/>
      <c r="B268" s="154"/>
      <c r="C268" s="155" t="s">
        <v>507</v>
      </c>
      <c r="D268" s="155" t="s">
        <v>183</v>
      </c>
      <c r="E268" s="156" t="s">
        <v>1169</v>
      </c>
      <c r="F268" s="157" t="s">
        <v>1170</v>
      </c>
      <c r="G268" s="158" t="s">
        <v>963</v>
      </c>
      <c r="H268" s="159">
        <v>1</v>
      </c>
      <c r="I268" s="160"/>
      <c r="J268" s="161">
        <f>ROUND(I268*H268,2)</f>
        <v>0</v>
      </c>
      <c r="K268" s="157" t="s">
        <v>1026</v>
      </c>
      <c r="L268" s="35"/>
      <c r="M268" s="162" t="s">
        <v>3</v>
      </c>
      <c r="N268" s="163" t="s">
        <v>45</v>
      </c>
      <c r="O268" s="55"/>
      <c r="P268" s="164">
        <f>O268*H268</f>
        <v>0</v>
      </c>
      <c r="Q268" s="164">
        <v>0</v>
      </c>
      <c r="R268" s="164">
        <f>Q268*H268</f>
        <v>0</v>
      </c>
      <c r="S268" s="164">
        <v>0</v>
      </c>
      <c r="T268" s="16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66" t="s">
        <v>285</v>
      </c>
      <c r="AT268" s="166" t="s">
        <v>183</v>
      </c>
      <c r="AU268" s="166" t="s">
        <v>84</v>
      </c>
      <c r="AY268" s="19" t="s">
        <v>181</v>
      </c>
      <c r="BE268" s="167">
        <f>IF(N268="základní",J268,0)</f>
        <v>0</v>
      </c>
      <c r="BF268" s="167">
        <f>IF(N268="snížená",J268,0)</f>
        <v>0</v>
      </c>
      <c r="BG268" s="167">
        <f>IF(N268="zákl. přenesená",J268,0)</f>
        <v>0</v>
      </c>
      <c r="BH268" s="167">
        <f>IF(N268="sníž. přenesená",J268,0)</f>
        <v>0</v>
      </c>
      <c r="BI268" s="167">
        <f>IF(N268="nulová",J268,0)</f>
        <v>0</v>
      </c>
      <c r="BJ268" s="19" t="s">
        <v>82</v>
      </c>
      <c r="BK268" s="167">
        <f>ROUND(I268*H268,2)</f>
        <v>0</v>
      </c>
      <c r="BL268" s="19" t="s">
        <v>285</v>
      </c>
      <c r="BM268" s="166" t="s">
        <v>771</v>
      </c>
    </row>
    <row r="269" spans="1:65" s="13" customFormat="1">
      <c r="B269" s="168"/>
      <c r="D269" s="169" t="s">
        <v>190</v>
      </c>
      <c r="E269" s="170" t="s">
        <v>3</v>
      </c>
      <c r="F269" s="171" t="s">
        <v>1073</v>
      </c>
      <c r="H269" s="172">
        <v>1</v>
      </c>
      <c r="I269" s="173"/>
      <c r="L269" s="168"/>
      <c r="M269" s="174"/>
      <c r="N269" s="175"/>
      <c r="O269" s="175"/>
      <c r="P269" s="175"/>
      <c r="Q269" s="175"/>
      <c r="R269" s="175"/>
      <c r="S269" s="175"/>
      <c r="T269" s="176"/>
      <c r="AT269" s="170" t="s">
        <v>190</v>
      </c>
      <c r="AU269" s="170" t="s">
        <v>84</v>
      </c>
      <c r="AV269" s="13" t="s">
        <v>84</v>
      </c>
      <c r="AW269" s="13" t="s">
        <v>35</v>
      </c>
      <c r="AX269" s="13" t="s">
        <v>74</v>
      </c>
      <c r="AY269" s="170" t="s">
        <v>181</v>
      </c>
    </row>
    <row r="270" spans="1:65" s="14" customFormat="1">
      <c r="B270" s="177"/>
      <c r="D270" s="169" t="s">
        <v>190</v>
      </c>
      <c r="E270" s="178" t="s">
        <v>3</v>
      </c>
      <c r="F270" s="179" t="s">
        <v>193</v>
      </c>
      <c r="H270" s="180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8" t="s">
        <v>190</v>
      </c>
      <c r="AU270" s="178" t="s">
        <v>84</v>
      </c>
      <c r="AV270" s="14" t="s">
        <v>188</v>
      </c>
      <c r="AW270" s="14" t="s">
        <v>35</v>
      </c>
      <c r="AX270" s="14" t="s">
        <v>82</v>
      </c>
      <c r="AY270" s="178" t="s">
        <v>181</v>
      </c>
    </row>
    <row r="271" spans="1:65" s="2" customFormat="1" ht="21.75" customHeight="1">
      <c r="A271" s="34"/>
      <c r="B271" s="154"/>
      <c r="C271" s="155" t="s">
        <v>511</v>
      </c>
      <c r="D271" s="155" t="s">
        <v>183</v>
      </c>
      <c r="E271" s="156" t="s">
        <v>1171</v>
      </c>
      <c r="F271" s="157" t="s">
        <v>1172</v>
      </c>
      <c r="G271" s="158" t="s">
        <v>963</v>
      </c>
      <c r="H271" s="159">
        <v>2</v>
      </c>
      <c r="I271" s="160"/>
      <c r="J271" s="161">
        <f>ROUND(I271*H271,2)</f>
        <v>0</v>
      </c>
      <c r="K271" s="157" t="s">
        <v>1026</v>
      </c>
      <c r="L271" s="35"/>
      <c r="M271" s="162" t="s">
        <v>3</v>
      </c>
      <c r="N271" s="163" t="s">
        <v>45</v>
      </c>
      <c r="O271" s="55"/>
      <c r="P271" s="164">
        <f>O271*H271</f>
        <v>0</v>
      </c>
      <c r="Q271" s="164">
        <v>0</v>
      </c>
      <c r="R271" s="164">
        <f>Q271*H271</f>
        <v>0</v>
      </c>
      <c r="S271" s="164">
        <v>0</v>
      </c>
      <c r="T271" s="16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66" t="s">
        <v>285</v>
      </c>
      <c r="AT271" s="166" t="s">
        <v>183</v>
      </c>
      <c r="AU271" s="166" t="s">
        <v>84</v>
      </c>
      <c r="AY271" s="19" t="s">
        <v>181</v>
      </c>
      <c r="BE271" s="167">
        <f>IF(N271="základní",J271,0)</f>
        <v>0</v>
      </c>
      <c r="BF271" s="167">
        <f>IF(N271="snížená",J271,0)</f>
        <v>0</v>
      </c>
      <c r="BG271" s="167">
        <f>IF(N271="zákl. přenesená",J271,0)</f>
        <v>0</v>
      </c>
      <c r="BH271" s="167">
        <f>IF(N271="sníž. přenesená",J271,0)</f>
        <v>0</v>
      </c>
      <c r="BI271" s="167">
        <f>IF(N271="nulová",J271,0)</f>
        <v>0</v>
      </c>
      <c r="BJ271" s="19" t="s">
        <v>82</v>
      </c>
      <c r="BK271" s="167">
        <f>ROUND(I271*H271,2)</f>
        <v>0</v>
      </c>
      <c r="BL271" s="19" t="s">
        <v>285</v>
      </c>
      <c r="BM271" s="166" t="s">
        <v>779</v>
      </c>
    </row>
    <row r="272" spans="1:65" s="13" customFormat="1">
      <c r="B272" s="168"/>
      <c r="D272" s="169" t="s">
        <v>190</v>
      </c>
      <c r="E272" s="170" t="s">
        <v>3</v>
      </c>
      <c r="F272" s="171" t="s">
        <v>1043</v>
      </c>
      <c r="H272" s="172">
        <v>2</v>
      </c>
      <c r="I272" s="173"/>
      <c r="L272" s="168"/>
      <c r="M272" s="174"/>
      <c r="N272" s="175"/>
      <c r="O272" s="175"/>
      <c r="P272" s="175"/>
      <c r="Q272" s="175"/>
      <c r="R272" s="175"/>
      <c r="S272" s="175"/>
      <c r="T272" s="176"/>
      <c r="AT272" s="170" t="s">
        <v>190</v>
      </c>
      <c r="AU272" s="170" t="s">
        <v>84</v>
      </c>
      <c r="AV272" s="13" t="s">
        <v>84</v>
      </c>
      <c r="AW272" s="13" t="s">
        <v>35</v>
      </c>
      <c r="AX272" s="13" t="s">
        <v>74</v>
      </c>
      <c r="AY272" s="170" t="s">
        <v>181</v>
      </c>
    </row>
    <row r="273" spans="1:65" s="14" customFormat="1">
      <c r="B273" s="177"/>
      <c r="D273" s="169" t="s">
        <v>190</v>
      </c>
      <c r="E273" s="178" t="s">
        <v>3</v>
      </c>
      <c r="F273" s="179" t="s">
        <v>193</v>
      </c>
      <c r="H273" s="180">
        <v>2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8" t="s">
        <v>190</v>
      </c>
      <c r="AU273" s="178" t="s">
        <v>84</v>
      </c>
      <c r="AV273" s="14" t="s">
        <v>188</v>
      </c>
      <c r="AW273" s="14" t="s">
        <v>35</v>
      </c>
      <c r="AX273" s="14" t="s">
        <v>82</v>
      </c>
      <c r="AY273" s="178" t="s">
        <v>181</v>
      </c>
    </row>
    <row r="274" spans="1:65" s="2" customFormat="1" ht="16.5" customHeight="1">
      <c r="A274" s="34"/>
      <c r="B274" s="154"/>
      <c r="C274" s="155" t="s">
        <v>515</v>
      </c>
      <c r="D274" s="155" t="s">
        <v>183</v>
      </c>
      <c r="E274" s="156" t="s">
        <v>1173</v>
      </c>
      <c r="F274" s="157" t="s">
        <v>1174</v>
      </c>
      <c r="G274" s="158" t="s">
        <v>963</v>
      </c>
      <c r="H274" s="159">
        <v>2</v>
      </c>
      <c r="I274" s="160"/>
      <c r="J274" s="161">
        <f>ROUND(I274*H274,2)</f>
        <v>0</v>
      </c>
      <c r="K274" s="157" t="s">
        <v>1026</v>
      </c>
      <c r="L274" s="35"/>
      <c r="M274" s="162" t="s">
        <v>3</v>
      </c>
      <c r="N274" s="163" t="s">
        <v>45</v>
      </c>
      <c r="O274" s="55"/>
      <c r="P274" s="164">
        <f>O274*H274</f>
        <v>0</v>
      </c>
      <c r="Q274" s="164">
        <v>0</v>
      </c>
      <c r="R274" s="164">
        <f>Q274*H274</f>
        <v>0</v>
      </c>
      <c r="S274" s="164">
        <v>0</v>
      </c>
      <c r="T274" s="16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6" t="s">
        <v>285</v>
      </c>
      <c r="AT274" s="166" t="s">
        <v>183</v>
      </c>
      <c r="AU274" s="166" t="s">
        <v>84</v>
      </c>
      <c r="AY274" s="19" t="s">
        <v>181</v>
      </c>
      <c r="BE274" s="167">
        <f>IF(N274="základní",J274,0)</f>
        <v>0</v>
      </c>
      <c r="BF274" s="167">
        <f>IF(N274="snížená",J274,0)</f>
        <v>0</v>
      </c>
      <c r="BG274" s="167">
        <f>IF(N274="zákl. přenesená",J274,0)</f>
        <v>0</v>
      </c>
      <c r="BH274" s="167">
        <f>IF(N274="sníž. přenesená",J274,0)</f>
        <v>0</v>
      </c>
      <c r="BI274" s="167">
        <f>IF(N274="nulová",J274,0)</f>
        <v>0</v>
      </c>
      <c r="BJ274" s="19" t="s">
        <v>82</v>
      </c>
      <c r="BK274" s="167">
        <f>ROUND(I274*H274,2)</f>
        <v>0</v>
      </c>
      <c r="BL274" s="19" t="s">
        <v>285</v>
      </c>
      <c r="BM274" s="166" t="s">
        <v>787</v>
      </c>
    </row>
    <row r="275" spans="1:65" s="13" customFormat="1">
      <c r="B275" s="168"/>
      <c r="D275" s="169" t="s">
        <v>190</v>
      </c>
      <c r="E275" s="170" t="s">
        <v>3</v>
      </c>
      <c r="F275" s="171" t="s">
        <v>1043</v>
      </c>
      <c r="H275" s="172">
        <v>2</v>
      </c>
      <c r="I275" s="173"/>
      <c r="L275" s="168"/>
      <c r="M275" s="174"/>
      <c r="N275" s="175"/>
      <c r="O275" s="175"/>
      <c r="P275" s="175"/>
      <c r="Q275" s="175"/>
      <c r="R275" s="175"/>
      <c r="S275" s="175"/>
      <c r="T275" s="176"/>
      <c r="AT275" s="170" t="s">
        <v>190</v>
      </c>
      <c r="AU275" s="170" t="s">
        <v>84</v>
      </c>
      <c r="AV275" s="13" t="s">
        <v>84</v>
      </c>
      <c r="AW275" s="13" t="s">
        <v>35</v>
      </c>
      <c r="AX275" s="13" t="s">
        <v>74</v>
      </c>
      <c r="AY275" s="170" t="s">
        <v>181</v>
      </c>
    </row>
    <row r="276" spans="1:65" s="14" customFormat="1">
      <c r="B276" s="177"/>
      <c r="D276" s="169" t="s">
        <v>190</v>
      </c>
      <c r="E276" s="178" t="s">
        <v>3</v>
      </c>
      <c r="F276" s="179" t="s">
        <v>193</v>
      </c>
      <c r="H276" s="180">
        <v>2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190</v>
      </c>
      <c r="AU276" s="178" t="s">
        <v>84</v>
      </c>
      <c r="AV276" s="14" t="s">
        <v>188</v>
      </c>
      <c r="AW276" s="14" t="s">
        <v>35</v>
      </c>
      <c r="AX276" s="14" t="s">
        <v>82</v>
      </c>
      <c r="AY276" s="178" t="s">
        <v>181</v>
      </c>
    </row>
    <row r="277" spans="1:65" s="2" customFormat="1" ht="16.5" customHeight="1">
      <c r="A277" s="34"/>
      <c r="B277" s="154"/>
      <c r="C277" s="155" t="s">
        <v>519</v>
      </c>
      <c r="D277" s="155" t="s">
        <v>183</v>
      </c>
      <c r="E277" s="156" t="s">
        <v>1175</v>
      </c>
      <c r="F277" s="157" t="s">
        <v>1176</v>
      </c>
      <c r="G277" s="158" t="s">
        <v>196</v>
      </c>
      <c r="H277" s="159">
        <v>2</v>
      </c>
      <c r="I277" s="160"/>
      <c r="J277" s="161">
        <f>ROUND(I277*H277,2)</f>
        <v>0</v>
      </c>
      <c r="K277" s="157" t="s">
        <v>1026</v>
      </c>
      <c r="L277" s="35"/>
      <c r="M277" s="162" t="s">
        <v>3</v>
      </c>
      <c r="N277" s="163" t="s">
        <v>45</v>
      </c>
      <c r="O277" s="55"/>
      <c r="P277" s="164">
        <f>O277*H277</f>
        <v>0</v>
      </c>
      <c r="Q277" s="164">
        <v>0</v>
      </c>
      <c r="R277" s="164">
        <f>Q277*H277</f>
        <v>0</v>
      </c>
      <c r="S277" s="164">
        <v>0</v>
      </c>
      <c r="T277" s="16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66" t="s">
        <v>285</v>
      </c>
      <c r="AT277" s="166" t="s">
        <v>183</v>
      </c>
      <c r="AU277" s="166" t="s">
        <v>84</v>
      </c>
      <c r="AY277" s="19" t="s">
        <v>181</v>
      </c>
      <c r="BE277" s="167">
        <f>IF(N277="základní",J277,0)</f>
        <v>0</v>
      </c>
      <c r="BF277" s="167">
        <f>IF(N277="snížená",J277,0)</f>
        <v>0</v>
      </c>
      <c r="BG277" s="167">
        <f>IF(N277="zákl. přenesená",J277,0)</f>
        <v>0</v>
      </c>
      <c r="BH277" s="167">
        <f>IF(N277="sníž. přenesená",J277,0)</f>
        <v>0</v>
      </c>
      <c r="BI277" s="167">
        <f>IF(N277="nulová",J277,0)</f>
        <v>0</v>
      </c>
      <c r="BJ277" s="19" t="s">
        <v>82</v>
      </c>
      <c r="BK277" s="167">
        <f>ROUND(I277*H277,2)</f>
        <v>0</v>
      </c>
      <c r="BL277" s="19" t="s">
        <v>285</v>
      </c>
      <c r="BM277" s="166" t="s">
        <v>797</v>
      </c>
    </row>
    <row r="278" spans="1:65" s="13" customFormat="1">
      <c r="B278" s="168"/>
      <c r="D278" s="169" t="s">
        <v>190</v>
      </c>
      <c r="E278" s="170" t="s">
        <v>3</v>
      </c>
      <c r="F278" s="171" t="s">
        <v>1043</v>
      </c>
      <c r="H278" s="172">
        <v>2</v>
      </c>
      <c r="I278" s="173"/>
      <c r="L278" s="168"/>
      <c r="M278" s="174"/>
      <c r="N278" s="175"/>
      <c r="O278" s="175"/>
      <c r="P278" s="175"/>
      <c r="Q278" s="175"/>
      <c r="R278" s="175"/>
      <c r="S278" s="175"/>
      <c r="T278" s="176"/>
      <c r="AT278" s="170" t="s">
        <v>190</v>
      </c>
      <c r="AU278" s="170" t="s">
        <v>84</v>
      </c>
      <c r="AV278" s="13" t="s">
        <v>84</v>
      </c>
      <c r="AW278" s="13" t="s">
        <v>35</v>
      </c>
      <c r="AX278" s="13" t="s">
        <v>74</v>
      </c>
      <c r="AY278" s="170" t="s">
        <v>181</v>
      </c>
    </row>
    <row r="279" spans="1:65" s="14" customFormat="1">
      <c r="B279" s="177"/>
      <c r="D279" s="169" t="s">
        <v>190</v>
      </c>
      <c r="E279" s="178" t="s">
        <v>3</v>
      </c>
      <c r="F279" s="179" t="s">
        <v>193</v>
      </c>
      <c r="H279" s="180">
        <v>2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8" t="s">
        <v>190</v>
      </c>
      <c r="AU279" s="178" t="s">
        <v>84</v>
      </c>
      <c r="AV279" s="14" t="s">
        <v>188</v>
      </c>
      <c r="AW279" s="14" t="s">
        <v>35</v>
      </c>
      <c r="AX279" s="14" t="s">
        <v>82</v>
      </c>
      <c r="AY279" s="178" t="s">
        <v>181</v>
      </c>
    </row>
    <row r="280" spans="1:65" s="2" customFormat="1" ht="21.75" customHeight="1">
      <c r="A280" s="34"/>
      <c r="B280" s="154"/>
      <c r="C280" s="155" t="s">
        <v>525</v>
      </c>
      <c r="D280" s="155" t="s">
        <v>183</v>
      </c>
      <c r="E280" s="156" t="s">
        <v>1177</v>
      </c>
      <c r="F280" s="157" t="s">
        <v>1178</v>
      </c>
      <c r="G280" s="158" t="s">
        <v>469</v>
      </c>
      <c r="H280" s="210"/>
      <c r="I280" s="160"/>
      <c r="J280" s="161">
        <f>ROUND(I280*H280,2)</f>
        <v>0</v>
      </c>
      <c r="K280" s="157" t="s">
        <v>1026</v>
      </c>
      <c r="L280" s="35"/>
      <c r="M280" s="162" t="s">
        <v>3</v>
      </c>
      <c r="N280" s="163" t="s">
        <v>45</v>
      </c>
      <c r="O280" s="55"/>
      <c r="P280" s="164">
        <f>O280*H280</f>
        <v>0</v>
      </c>
      <c r="Q280" s="164">
        <v>0</v>
      </c>
      <c r="R280" s="164">
        <f>Q280*H280</f>
        <v>0</v>
      </c>
      <c r="S280" s="164">
        <v>0</v>
      </c>
      <c r="T280" s="16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66" t="s">
        <v>285</v>
      </c>
      <c r="AT280" s="166" t="s">
        <v>183</v>
      </c>
      <c r="AU280" s="166" t="s">
        <v>84</v>
      </c>
      <c r="AY280" s="19" t="s">
        <v>181</v>
      </c>
      <c r="BE280" s="167">
        <f>IF(N280="základní",J280,0)</f>
        <v>0</v>
      </c>
      <c r="BF280" s="167">
        <f>IF(N280="snížená",J280,0)</f>
        <v>0</v>
      </c>
      <c r="BG280" s="167">
        <f>IF(N280="zákl. přenesená",J280,0)</f>
        <v>0</v>
      </c>
      <c r="BH280" s="167">
        <f>IF(N280="sníž. přenesená",J280,0)</f>
        <v>0</v>
      </c>
      <c r="BI280" s="167">
        <f>IF(N280="nulová",J280,0)</f>
        <v>0</v>
      </c>
      <c r="BJ280" s="19" t="s">
        <v>82</v>
      </c>
      <c r="BK280" s="167">
        <f>ROUND(I280*H280,2)</f>
        <v>0</v>
      </c>
      <c r="BL280" s="19" t="s">
        <v>285</v>
      </c>
      <c r="BM280" s="166" t="s">
        <v>807</v>
      </c>
    </row>
    <row r="281" spans="1:65" s="12" customFormat="1" ht="22.9" customHeight="1">
      <c r="B281" s="141"/>
      <c r="D281" s="142" t="s">
        <v>73</v>
      </c>
      <c r="E281" s="152" t="s">
        <v>1179</v>
      </c>
      <c r="F281" s="152" t="s">
        <v>1180</v>
      </c>
      <c r="I281" s="144"/>
      <c r="J281" s="153">
        <f>BK281</f>
        <v>0</v>
      </c>
      <c r="L281" s="141"/>
      <c r="M281" s="146"/>
      <c r="N281" s="147"/>
      <c r="O281" s="147"/>
      <c r="P281" s="148">
        <f>SUM(P282:P296)</f>
        <v>0</v>
      </c>
      <c r="Q281" s="147"/>
      <c r="R281" s="148">
        <f>SUM(R282:R296)</f>
        <v>0</v>
      </c>
      <c r="S281" s="147"/>
      <c r="T281" s="149">
        <f>SUM(T282:T296)</f>
        <v>0</v>
      </c>
      <c r="AR281" s="142" t="s">
        <v>84</v>
      </c>
      <c r="AT281" s="150" t="s">
        <v>73</v>
      </c>
      <c r="AU281" s="150" t="s">
        <v>82</v>
      </c>
      <c r="AY281" s="142" t="s">
        <v>181</v>
      </c>
      <c r="BK281" s="151">
        <f>SUM(BK282:BK296)</f>
        <v>0</v>
      </c>
    </row>
    <row r="282" spans="1:65" s="2" customFormat="1" ht="21.75" customHeight="1">
      <c r="A282" s="34"/>
      <c r="B282" s="154"/>
      <c r="C282" s="155" t="s">
        <v>532</v>
      </c>
      <c r="D282" s="155" t="s">
        <v>183</v>
      </c>
      <c r="E282" s="156" t="s">
        <v>1181</v>
      </c>
      <c r="F282" s="157" t="s">
        <v>1182</v>
      </c>
      <c r="G282" s="158" t="s">
        <v>196</v>
      </c>
      <c r="H282" s="159">
        <v>1</v>
      </c>
      <c r="I282" s="160"/>
      <c r="J282" s="161">
        <f>ROUND(I282*H282,2)</f>
        <v>0</v>
      </c>
      <c r="K282" s="157" t="s">
        <v>3</v>
      </c>
      <c r="L282" s="35"/>
      <c r="M282" s="162" t="s">
        <v>3</v>
      </c>
      <c r="N282" s="163" t="s">
        <v>45</v>
      </c>
      <c r="O282" s="55"/>
      <c r="P282" s="164">
        <f>O282*H282</f>
        <v>0</v>
      </c>
      <c r="Q282" s="164">
        <v>0</v>
      </c>
      <c r="R282" s="164">
        <f>Q282*H282</f>
        <v>0</v>
      </c>
      <c r="S282" s="164">
        <v>0</v>
      </c>
      <c r="T282" s="16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66" t="s">
        <v>285</v>
      </c>
      <c r="AT282" s="166" t="s">
        <v>183</v>
      </c>
      <c r="AU282" s="166" t="s">
        <v>84</v>
      </c>
      <c r="AY282" s="19" t="s">
        <v>181</v>
      </c>
      <c r="BE282" s="167">
        <f>IF(N282="základní",J282,0)</f>
        <v>0</v>
      </c>
      <c r="BF282" s="167">
        <f>IF(N282="snížená",J282,0)</f>
        <v>0</v>
      </c>
      <c r="BG282" s="167">
        <f>IF(N282="zákl. přenesená",J282,0)</f>
        <v>0</v>
      </c>
      <c r="BH282" s="167">
        <f>IF(N282="sníž. přenesená",J282,0)</f>
        <v>0</v>
      </c>
      <c r="BI282" s="167">
        <f>IF(N282="nulová",J282,0)</f>
        <v>0</v>
      </c>
      <c r="BJ282" s="19" t="s">
        <v>82</v>
      </c>
      <c r="BK282" s="167">
        <f>ROUND(I282*H282,2)</f>
        <v>0</v>
      </c>
      <c r="BL282" s="19" t="s">
        <v>285</v>
      </c>
      <c r="BM282" s="166" t="s">
        <v>820</v>
      </c>
    </row>
    <row r="283" spans="1:65" s="13" customFormat="1">
      <c r="B283" s="168"/>
      <c r="D283" s="169" t="s">
        <v>190</v>
      </c>
      <c r="E283" s="170" t="s">
        <v>3</v>
      </c>
      <c r="F283" s="171" t="s">
        <v>1073</v>
      </c>
      <c r="H283" s="172">
        <v>1</v>
      </c>
      <c r="I283" s="173"/>
      <c r="L283" s="168"/>
      <c r="M283" s="174"/>
      <c r="N283" s="175"/>
      <c r="O283" s="175"/>
      <c r="P283" s="175"/>
      <c r="Q283" s="175"/>
      <c r="R283" s="175"/>
      <c r="S283" s="175"/>
      <c r="T283" s="176"/>
      <c r="AT283" s="170" t="s">
        <v>190</v>
      </c>
      <c r="AU283" s="170" t="s">
        <v>84</v>
      </c>
      <c r="AV283" s="13" t="s">
        <v>84</v>
      </c>
      <c r="AW283" s="13" t="s">
        <v>35</v>
      </c>
      <c r="AX283" s="13" t="s">
        <v>74</v>
      </c>
      <c r="AY283" s="170" t="s">
        <v>181</v>
      </c>
    </row>
    <row r="284" spans="1:65" s="14" customFormat="1">
      <c r="B284" s="177"/>
      <c r="D284" s="169" t="s">
        <v>190</v>
      </c>
      <c r="E284" s="178" t="s">
        <v>3</v>
      </c>
      <c r="F284" s="179" t="s">
        <v>193</v>
      </c>
      <c r="H284" s="180">
        <v>1</v>
      </c>
      <c r="I284" s="181"/>
      <c r="L284" s="177"/>
      <c r="M284" s="182"/>
      <c r="N284" s="183"/>
      <c r="O284" s="183"/>
      <c r="P284" s="183"/>
      <c r="Q284" s="183"/>
      <c r="R284" s="183"/>
      <c r="S284" s="183"/>
      <c r="T284" s="184"/>
      <c r="AT284" s="178" t="s">
        <v>190</v>
      </c>
      <c r="AU284" s="178" t="s">
        <v>84</v>
      </c>
      <c r="AV284" s="14" t="s">
        <v>188</v>
      </c>
      <c r="AW284" s="14" t="s">
        <v>35</v>
      </c>
      <c r="AX284" s="14" t="s">
        <v>82</v>
      </c>
      <c r="AY284" s="178" t="s">
        <v>181</v>
      </c>
    </row>
    <row r="285" spans="1:65" s="2" customFormat="1" ht="21.75" customHeight="1">
      <c r="A285" s="34"/>
      <c r="B285" s="154"/>
      <c r="C285" s="155" t="s">
        <v>536</v>
      </c>
      <c r="D285" s="155" t="s">
        <v>183</v>
      </c>
      <c r="E285" s="156" t="s">
        <v>1183</v>
      </c>
      <c r="F285" s="157" t="s">
        <v>1184</v>
      </c>
      <c r="G285" s="158" t="s">
        <v>196</v>
      </c>
      <c r="H285" s="159">
        <v>2</v>
      </c>
      <c r="I285" s="160"/>
      <c r="J285" s="161">
        <f>ROUND(I285*H285,2)</f>
        <v>0</v>
      </c>
      <c r="K285" s="157" t="s">
        <v>3</v>
      </c>
      <c r="L285" s="35"/>
      <c r="M285" s="162" t="s">
        <v>3</v>
      </c>
      <c r="N285" s="163" t="s">
        <v>45</v>
      </c>
      <c r="O285" s="55"/>
      <c r="P285" s="164">
        <f>O285*H285</f>
        <v>0</v>
      </c>
      <c r="Q285" s="164">
        <v>0</v>
      </c>
      <c r="R285" s="164">
        <f>Q285*H285</f>
        <v>0</v>
      </c>
      <c r="S285" s="164">
        <v>0</v>
      </c>
      <c r="T285" s="16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66" t="s">
        <v>285</v>
      </c>
      <c r="AT285" s="166" t="s">
        <v>183</v>
      </c>
      <c r="AU285" s="166" t="s">
        <v>84</v>
      </c>
      <c r="AY285" s="19" t="s">
        <v>181</v>
      </c>
      <c r="BE285" s="167">
        <f>IF(N285="základní",J285,0)</f>
        <v>0</v>
      </c>
      <c r="BF285" s="167">
        <f>IF(N285="snížená",J285,0)</f>
        <v>0</v>
      </c>
      <c r="BG285" s="167">
        <f>IF(N285="zákl. přenesená",J285,0)</f>
        <v>0</v>
      </c>
      <c r="BH285" s="167">
        <f>IF(N285="sníž. přenesená",J285,0)</f>
        <v>0</v>
      </c>
      <c r="BI285" s="167">
        <f>IF(N285="nulová",J285,0)</f>
        <v>0</v>
      </c>
      <c r="BJ285" s="19" t="s">
        <v>82</v>
      </c>
      <c r="BK285" s="167">
        <f>ROUND(I285*H285,2)</f>
        <v>0</v>
      </c>
      <c r="BL285" s="19" t="s">
        <v>285</v>
      </c>
      <c r="BM285" s="166" t="s">
        <v>837</v>
      </c>
    </row>
    <row r="286" spans="1:65" s="13" customFormat="1">
      <c r="B286" s="168"/>
      <c r="D286" s="169" t="s">
        <v>190</v>
      </c>
      <c r="E286" s="170" t="s">
        <v>3</v>
      </c>
      <c r="F286" s="171" t="s">
        <v>1043</v>
      </c>
      <c r="H286" s="172">
        <v>2</v>
      </c>
      <c r="I286" s="173"/>
      <c r="L286" s="168"/>
      <c r="M286" s="174"/>
      <c r="N286" s="175"/>
      <c r="O286" s="175"/>
      <c r="P286" s="175"/>
      <c r="Q286" s="175"/>
      <c r="R286" s="175"/>
      <c r="S286" s="175"/>
      <c r="T286" s="176"/>
      <c r="AT286" s="170" t="s">
        <v>190</v>
      </c>
      <c r="AU286" s="170" t="s">
        <v>84</v>
      </c>
      <c r="AV286" s="13" t="s">
        <v>84</v>
      </c>
      <c r="AW286" s="13" t="s">
        <v>35</v>
      </c>
      <c r="AX286" s="13" t="s">
        <v>74</v>
      </c>
      <c r="AY286" s="170" t="s">
        <v>181</v>
      </c>
    </row>
    <row r="287" spans="1:65" s="14" customFormat="1">
      <c r="B287" s="177"/>
      <c r="D287" s="169" t="s">
        <v>190</v>
      </c>
      <c r="E287" s="178" t="s">
        <v>3</v>
      </c>
      <c r="F287" s="179" t="s">
        <v>193</v>
      </c>
      <c r="H287" s="180">
        <v>2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8" t="s">
        <v>190</v>
      </c>
      <c r="AU287" s="178" t="s">
        <v>84</v>
      </c>
      <c r="AV287" s="14" t="s">
        <v>188</v>
      </c>
      <c r="AW287" s="14" t="s">
        <v>35</v>
      </c>
      <c r="AX287" s="14" t="s">
        <v>82</v>
      </c>
      <c r="AY287" s="178" t="s">
        <v>181</v>
      </c>
    </row>
    <row r="288" spans="1:65" s="2" customFormat="1" ht="21.75" customHeight="1">
      <c r="A288" s="34"/>
      <c r="B288" s="154"/>
      <c r="C288" s="155" t="s">
        <v>541</v>
      </c>
      <c r="D288" s="155" t="s">
        <v>183</v>
      </c>
      <c r="E288" s="156" t="s">
        <v>1185</v>
      </c>
      <c r="F288" s="157" t="s">
        <v>1186</v>
      </c>
      <c r="G288" s="158" t="s">
        <v>196</v>
      </c>
      <c r="H288" s="159">
        <v>1</v>
      </c>
      <c r="I288" s="160"/>
      <c r="J288" s="161">
        <f>ROUND(I288*H288,2)</f>
        <v>0</v>
      </c>
      <c r="K288" s="157" t="s">
        <v>1026</v>
      </c>
      <c r="L288" s="35"/>
      <c r="M288" s="162" t="s">
        <v>3</v>
      </c>
      <c r="N288" s="163" t="s">
        <v>45</v>
      </c>
      <c r="O288" s="55"/>
      <c r="P288" s="164">
        <f>O288*H288</f>
        <v>0</v>
      </c>
      <c r="Q288" s="164">
        <v>0</v>
      </c>
      <c r="R288" s="164">
        <f>Q288*H288</f>
        <v>0</v>
      </c>
      <c r="S288" s="164">
        <v>0</v>
      </c>
      <c r="T288" s="16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66" t="s">
        <v>285</v>
      </c>
      <c r="AT288" s="166" t="s">
        <v>183</v>
      </c>
      <c r="AU288" s="166" t="s">
        <v>84</v>
      </c>
      <c r="AY288" s="19" t="s">
        <v>181</v>
      </c>
      <c r="BE288" s="167">
        <f>IF(N288="základní",J288,0)</f>
        <v>0</v>
      </c>
      <c r="BF288" s="167">
        <f>IF(N288="snížená",J288,0)</f>
        <v>0</v>
      </c>
      <c r="BG288" s="167">
        <f>IF(N288="zákl. přenesená",J288,0)</f>
        <v>0</v>
      </c>
      <c r="BH288" s="167">
        <f>IF(N288="sníž. přenesená",J288,0)</f>
        <v>0</v>
      </c>
      <c r="BI288" s="167">
        <f>IF(N288="nulová",J288,0)</f>
        <v>0</v>
      </c>
      <c r="BJ288" s="19" t="s">
        <v>82</v>
      </c>
      <c r="BK288" s="167">
        <f>ROUND(I288*H288,2)</f>
        <v>0</v>
      </c>
      <c r="BL288" s="19" t="s">
        <v>285</v>
      </c>
      <c r="BM288" s="166" t="s">
        <v>848</v>
      </c>
    </row>
    <row r="289" spans="1:65" s="13" customFormat="1">
      <c r="B289" s="168"/>
      <c r="D289" s="169" t="s">
        <v>190</v>
      </c>
      <c r="E289" s="170" t="s">
        <v>3</v>
      </c>
      <c r="F289" s="171" t="s">
        <v>1073</v>
      </c>
      <c r="H289" s="172">
        <v>1</v>
      </c>
      <c r="I289" s="173"/>
      <c r="L289" s="168"/>
      <c r="M289" s="174"/>
      <c r="N289" s="175"/>
      <c r="O289" s="175"/>
      <c r="P289" s="175"/>
      <c r="Q289" s="175"/>
      <c r="R289" s="175"/>
      <c r="S289" s="175"/>
      <c r="T289" s="176"/>
      <c r="AT289" s="170" t="s">
        <v>190</v>
      </c>
      <c r="AU289" s="170" t="s">
        <v>84</v>
      </c>
      <c r="AV289" s="13" t="s">
        <v>84</v>
      </c>
      <c r="AW289" s="13" t="s">
        <v>35</v>
      </c>
      <c r="AX289" s="13" t="s">
        <v>74</v>
      </c>
      <c r="AY289" s="170" t="s">
        <v>181</v>
      </c>
    </row>
    <row r="290" spans="1:65" s="14" customFormat="1">
      <c r="B290" s="177"/>
      <c r="D290" s="169" t="s">
        <v>190</v>
      </c>
      <c r="E290" s="178" t="s">
        <v>3</v>
      </c>
      <c r="F290" s="179" t="s">
        <v>193</v>
      </c>
      <c r="H290" s="180">
        <v>1</v>
      </c>
      <c r="I290" s="181"/>
      <c r="L290" s="177"/>
      <c r="M290" s="182"/>
      <c r="N290" s="183"/>
      <c r="O290" s="183"/>
      <c r="P290" s="183"/>
      <c r="Q290" s="183"/>
      <c r="R290" s="183"/>
      <c r="S290" s="183"/>
      <c r="T290" s="184"/>
      <c r="AT290" s="178" t="s">
        <v>190</v>
      </c>
      <c r="AU290" s="178" t="s">
        <v>84</v>
      </c>
      <c r="AV290" s="14" t="s">
        <v>188</v>
      </c>
      <c r="AW290" s="14" t="s">
        <v>35</v>
      </c>
      <c r="AX290" s="14" t="s">
        <v>82</v>
      </c>
      <c r="AY290" s="178" t="s">
        <v>181</v>
      </c>
    </row>
    <row r="291" spans="1:65" s="2" customFormat="1" ht="21.75" customHeight="1">
      <c r="A291" s="34"/>
      <c r="B291" s="154"/>
      <c r="C291" s="155" t="s">
        <v>545</v>
      </c>
      <c r="D291" s="155" t="s">
        <v>183</v>
      </c>
      <c r="E291" s="156" t="s">
        <v>1187</v>
      </c>
      <c r="F291" s="157" t="s">
        <v>1188</v>
      </c>
      <c r="G291" s="158" t="s">
        <v>196</v>
      </c>
      <c r="H291" s="159">
        <v>2</v>
      </c>
      <c r="I291" s="160"/>
      <c r="J291" s="161">
        <f>ROUND(I291*H291,2)</f>
        <v>0</v>
      </c>
      <c r="K291" s="157" t="s">
        <v>1026</v>
      </c>
      <c r="L291" s="35"/>
      <c r="M291" s="162" t="s">
        <v>3</v>
      </c>
      <c r="N291" s="163" t="s">
        <v>45</v>
      </c>
      <c r="O291" s="55"/>
      <c r="P291" s="164">
        <f>O291*H291</f>
        <v>0</v>
      </c>
      <c r="Q291" s="164">
        <v>0</v>
      </c>
      <c r="R291" s="164">
        <f>Q291*H291</f>
        <v>0</v>
      </c>
      <c r="S291" s="164">
        <v>0</v>
      </c>
      <c r="T291" s="16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66" t="s">
        <v>285</v>
      </c>
      <c r="AT291" s="166" t="s">
        <v>183</v>
      </c>
      <c r="AU291" s="166" t="s">
        <v>84</v>
      </c>
      <c r="AY291" s="19" t="s">
        <v>181</v>
      </c>
      <c r="BE291" s="167">
        <f>IF(N291="základní",J291,0)</f>
        <v>0</v>
      </c>
      <c r="BF291" s="167">
        <f>IF(N291="snížená",J291,0)</f>
        <v>0</v>
      </c>
      <c r="BG291" s="167">
        <f>IF(N291="zákl. přenesená",J291,0)</f>
        <v>0</v>
      </c>
      <c r="BH291" s="167">
        <f>IF(N291="sníž. přenesená",J291,0)</f>
        <v>0</v>
      </c>
      <c r="BI291" s="167">
        <f>IF(N291="nulová",J291,0)</f>
        <v>0</v>
      </c>
      <c r="BJ291" s="19" t="s">
        <v>82</v>
      </c>
      <c r="BK291" s="167">
        <f>ROUND(I291*H291,2)</f>
        <v>0</v>
      </c>
      <c r="BL291" s="19" t="s">
        <v>285</v>
      </c>
      <c r="BM291" s="166" t="s">
        <v>861</v>
      </c>
    </row>
    <row r="292" spans="1:65" s="13" customFormat="1">
      <c r="B292" s="168"/>
      <c r="D292" s="169" t="s">
        <v>190</v>
      </c>
      <c r="E292" s="170" t="s">
        <v>3</v>
      </c>
      <c r="F292" s="171" t="s">
        <v>1043</v>
      </c>
      <c r="H292" s="172">
        <v>2</v>
      </c>
      <c r="I292" s="173"/>
      <c r="L292" s="168"/>
      <c r="M292" s="174"/>
      <c r="N292" s="175"/>
      <c r="O292" s="175"/>
      <c r="P292" s="175"/>
      <c r="Q292" s="175"/>
      <c r="R292" s="175"/>
      <c r="S292" s="175"/>
      <c r="T292" s="176"/>
      <c r="AT292" s="170" t="s">
        <v>190</v>
      </c>
      <c r="AU292" s="170" t="s">
        <v>84</v>
      </c>
      <c r="AV292" s="13" t="s">
        <v>84</v>
      </c>
      <c r="AW292" s="13" t="s">
        <v>35</v>
      </c>
      <c r="AX292" s="13" t="s">
        <v>74</v>
      </c>
      <c r="AY292" s="170" t="s">
        <v>181</v>
      </c>
    </row>
    <row r="293" spans="1:65" s="14" customFormat="1">
      <c r="B293" s="177"/>
      <c r="D293" s="169" t="s">
        <v>190</v>
      </c>
      <c r="E293" s="178" t="s">
        <v>3</v>
      </c>
      <c r="F293" s="179" t="s">
        <v>193</v>
      </c>
      <c r="H293" s="180">
        <v>2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8" t="s">
        <v>190</v>
      </c>
      <c r="AU293" s="178" t="s">
        <v>84</v>
      </c>
      <c r="AV293" s="14" t="s">
        <v>188</v>
      </c>
      <c r="AW293" s="14" t="s">
        <v>35</v>
      </c>
      <c r="AX293" s="14" t="s">
        <v>82</v>
      </c>
      <c r="AY293" s="178" t="s">
        <v>181</v>
      </c>
    </row>
    <row r="294" spans="1:65" s="2" customFormat="1" ht="16.5" customHeight="1">
      <c r="A294" s="34"/>
      <c r="B294" s="154"/>
      <c r="C294" s="155" t="s">
        <v>550</v>
      </c>
      <c r="D294" s="155" t="s">
        <v>183</v>
      </c>
      <c r="E294" s="156" t="s">
        <v>1189</v>
      </c>
      <c r="F294" s="157" t="s">
        <v>1190</v>
      </c>
      <c r="G294" s="158" t="s">
        <v>196</v>
      </c>
      <c r="H294" s="159">
        <v>6</v>
      </c>
      <c r="I294" s="160"/>
      <c r="J294" s="161">
        <f>ROUND(I294*H294,2)</f>
        <v>0</v>
      </c>
      <c r="K294" s="157" t="s">
        <v>3</v>
      </c>
      <c r="L294" s="35"/>
      <c r="M294" s="162" t="s">
        <v>3</v>
      </c>
      <c r="N294" s="163" t="s">
        <v>45</v>
      </c>
      <c r="O294" s="55"/>
      <c r="P294" s="164">
        <f>O294*H294</f>
        <v>0</v>
      </c>
      <c r="Q294" s="164">
        <v>0</v>
      </c>
      <c r="R294" s="164">
        <f>Q294*H294</f>
        <v>0</v>
      </c>
      <c r="S294" s="164">
        <v>0</v>
      </c>
      <c r="T294" s="16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66" t="s">
        <v>285</v>
      </c>
      <c r="AT294" s="166" t="s">
        <v>183</v>
      </c>
      <c r="AU294" s="166" t="s">
        <v>84</v>
      </c>
      <c r="AY294" s="19" t="s">
        <v>181</v>
      </c>
      <c r="BE294" s="167">
        <f>IF(N294="základní",J294,0)</f>
        <v>0</v>
      </c>
      <c r="BF294" s="167">
        <f>IF(N294="snížená",J294,0)</f>
        <v>0</v>
      </c>
      <c r="BG294" s="167">
        <f>IF(N294="zákl. přenesená",J294,0)</f>
        <v>0</v>
      </c>
      <c r="BH294" s="167">
        <f>IF(N294="sníž. přenesená",J294,0)</f>
        <v>0</v>
      </c>
      <c r="BI294" s="167">
        <f>IF(N294="nulová",J294,0)</f>
        <v>0</v>
      </c>
      <c r="BJ294" s="19" t="s">
        <v>82</v>
      </c>
      <c r="BK294" s="167">
        <f>ROUND(I294*H294,2)</f>
        <v>0</v>
      </c>
      <c r="BL294" s="19" t="s">
        <v>285</v>
      </c>
      <c r="BM294" s="166" t="s">
        <v>871</v>
      </c>
    </row>
    <row r="295" spans="1:65" s="13" customFormat="1">
      <c r="B295" s="168"/>
      <c r="D295" s="169" t="s">
        <v>190</v>
      </c>
      <c r="E295" s="170" t="s">
        <v>3</v>
      </c>
      <c r="F295" s="171" t="s">
        <v>1120</v>
      </c>
      <c r="H295" s="172">
        <v>6</v>
      </c>
      <c r="I295" s="173"/>
      <c r="L295" s="168"/>
      <c r="M295" s="174"/>
      <c r="N295" s="175"/>
      <c r="O295" s="175"/>
      <c r="P295" s="175"/>
      <c r="Q295" s="175"/>
      <c r="R295" s="175"/>
      <c r="S295" s="175"/>
      <c r="T295" s="176"/>
      <c r="AT295" s="170" t="s">
        <v>190</v>
      </c>
      <c r="AU295" s="170" t="s">
        <v>84</v>
      </c>
      <c r="AV295" s="13" t="s">
        <v>84</v>
      </c>
      <c r="AW295" s="13" t="s">
        <v>35</v>
      </c>
      <c r="AX295" s="13" t="s">
        <v>74</v>
      </c>
      <c r="AY295" s="170" t="s">
        <v>181</v>
      </c>
    </row>
    <row r="296" spans="1:65" s="14" customFormat="1">
      <c r="B296" s="177"/>
      <c r="D296" s="169" t="s">
        <v>190</v>
      </c>
      <c r="E296" s="178" t="s">
        <v>3</v>
      </c>
      <c r="F296" s="179" t="s">
        <v>193</v>
      </c>
      <c r="H296" s="180">
        <v>6</v>
      </c>
      <c r="I296" s="181"/>
      <c r="L296" s="177"/>
      <c r="M296" s="182"/>
      <c r="N296" s="183"/>
      <c r="O296" s="183"/>
      <c r="P296" s="183"/>
      <c r="Q296" s="183"/>
      <c r="R296" s="183"/>
      <c r="S296" s="183"/>
      <c r="T296" s="184"/>
      <c r="AT296" s="178" t="s">
        <v>190</v>
      </c>
      <c r="AU296" s="178" t="s">
        <v>84</v>
      </c>
      <c r="AV296" s="14" t="s">
        <v>188</v>
      </c>
      <c r="AW296" s="14" t="s">
        <v>35</v>
      </c>
      <c r="AX296" s="14" t="s">
        <v>82</v>
      </c>
      <c r="AY296" s="178" t="s">
        <v>181</v>
      </c>
    </row>
    <row r="297" spans="1:65" s="12" customFormat="1" ht="25.9" customHeight="1">
      <c r="B297" s="141"/>
      <c r="D297" s="142" t="s">
        <v>73</v>
      </c>
      <c r="E297" s="143" t="s">
        <v>1191</v>
      </c>
      <c r="F297" s="143" t="s">
        <v>1191</v>
      </c>
      <c r="I297" s="144"/>
      <c r="J297" s="145">
        <f>BK297</f>
        <v>0</v>
      </c>
      <c r="L297" s="141"/>
      <c r="M297" s="146"/>
      <c r="N297" s="147"/>
      <c r="O297" s="147"/>
      <c r="P297" s="148">
        <f>P298</f>
        <v>0</v>
      </c>
      <c r="Q297" s="147"/>
      <c r="R297" s="148">
        <f>R298</f>
        <v>0</v>
      </c>
      <c r="S297" s="147"/>
      <c r="T297" s="149">
        <f>T298</f>
        <v>0</v>
      </c>
      <c r="AR297" s="142" t="s">
        <v>188</v>
      </c>
      <c r="AT297" s="150" t="s">
        <v>73</v>
      </c>
      <c r="AU297" s="150" t="s">
        <v>74</v>
      </c>
      <c r="AY297" s="142" t="s">
        <v>181</v>
      </c>
      <c r="BK297" s="151">
        <f>BK298</f>
        <v>0</v>
      </c>
    </row>
    <row r="298" spans="1:65" s="12" customFormat="1" ht="22.9" customHeight="1">
      <c r="B298" s="141"/>
      <c r="D298" s="142" t="s">
        <v>73</v>
      </c>
      <c r="E298" s="152" t="s">
        <v>1192</v>
      </c>
      <c r="F298" s="152" t="s">
        <v>1193</v>
      </c>
      <c r="I298" s="144"/>
      <c r="J298" s="153">
        <f>BK298</f>
        <v>0</v>
      </c>
      <c r="L298" s="141"/>
      <c r="M298" s="146"/>
      <c r="N298" s="147"/>
      <c r="O298" s="147"/>
      <c r="P298" s="148">
        <f>SUM(P299:P311)</f>
        <v>0</v>
      </c>
      <c r="Q298" s="147"/>
      <c r="R298" s="148">
        <f>SUM(R299:R311)</f>
        <v>0</v>
      </c>
      <c r="S298" s="147"/>
      <c r="T298" s="149">
        <f>SUM(T299:T311)</f>
        <v>0</v>
      </c>
      <c r="AR298" s="142" t="s">
        <v>82</v>
      </c>
      <c r="AT298" s="150" t="s">
        <v>73</v>
      </c>
      <c r="AU298" s="150" t="s">
        <v>82</v>
      </c>
      <c r="AY298" s="142" t="s">
        <v>181</v>
      </c>
      <c r="BK298" s="151">
        <f>SUM(BK299:BK311)</f>
        <v>0</v>
      </c>
    </row>
    <row r="299" spans="1:65" s="2" customFormat="1" ht="16.5" customHeight="1">
      <c r="A299" s="34"/>
      <c r="B299" s="154"/>
      <c r="C299" s="155" t="s">
        <v>554</v>
      </c>
      <c r="D299" s="155" t="s">
        <v>183</v>
      </c>
      <c r="E299" s="156" t="s">
        <v>1194</v>
      </c>
      <c r="F299" s="157" t="s">
        <v>1195</v>
      </c>
      <c r="G299" s="158" t="s">
        <v>196</v>
      </c>
      <c r="H299" s="159">
        <v>1</v>
      </c>
      <c r="I299" s="160"/>
      <c r="J299" s="161">
        <f>ROUND(I299*H299,2)</f>
        <v>0</v>
      </c>
      <c r="K299" s="157" t="s">
        <v>3</v>
      </c>
      <c r="L299" s="35"/>
      <c r="M299" s="162" t="s">
        <v>3</v>
      </c>
      <c r="N299" s="163" t="s">
        <v>45</v>
      </c>
      <c r="O299" s="55"/>
      <c r="P299" s="164">
        <f>O299*H299</f>
        <v>0</v>
      </c>
      <c r="Q299" s="164">
        <v>0</v>
      </c>
      <c r="R299" s="164">
        <f>Q299*H299</f>
        <v>0</v>
      </c>
      <c r="S299" s="164">
        <v>0</v>
      </c>
      <c r="T299" s="16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66" t="s">
        <v>188</v>
      </c>
      <c r="AT299" s="166" t="s">
        <v>183</v>
      </c>
      <c r="AU299" s="166" t="s">
        <v>84</v>
      </c>
      <c r="AY299" s="19" t="s">
        <v>181</v>
      </c>
      <c r="BE299" s="167">
        <f>IF(N299="základní",J299,0)</f>
        <v>0</v>
      </c>
      <c r="BF299" s="167">
        <f>IF(N299="snížená",J299,0)</f>
        <v>0</v>
      </c>
      <c r="BG299" s="167">
        <f>IF(N299="zákl. přenesená",J299,0)</f>
        <v>0</v>
      </c>
      <c r="BH299" s="167">
        <f>IF(N299="sníž. přenesená",J299,0)</f>
        <v>0</v>
      </c>
      <c r="BI299" s="167">
        <f>IF(N299="nulová",J299,0)</f>
        <v>0</v>
      </c>
      <c r="BJ299" s="19" t="s">
        <v>82</v>
      </c>
      <c r="BK299" s="167">
        <f>ROUND(I299*H299,2)</f>
        <v>0</v>
      </c>
      <c r="BL299" s="19" t="s">
        <v>188</v>
      </c>
      <c r="BM299" s="166" t="s">
        <v>885</v>
      </c>
    </row>
    <row r="300" spans="1:65" s="15" customFormat="1" ht="22.5">
      <c r="B300" s="185"/>
      <c r="D300" s="169" t="s">
        <v>190</v>
      </c>
      <c r="E300" s="186" t="s">
        <v>3</v>
      </c>
      <c r="F300" s="187" t="s">
        <v>1196</v>
      </c>
      <c r="H300" s="186" t="s">
        <v>3</v>
      </c>
      <c r="I300" s="188"/>
      <c r="L300" s="185"/>
      <c r="M300" s="189"/>
      <c r="N300" s="190"/>
      <c r="O300" s="190"/>
      <c r="P300" s="190"/>
      <c r="Q300" s="190"/>
      <c r="R300" s="190"/>
      <c r="S300" s="190"/>
      <c r="T300" s="191"/>
      <c r="AT300" s="186" t="s">
        <v>190</v>
      </c>
      <c r="AU300" s="186" t="s">
        <v>84</v>
      </c>
      <c r="AV300" s="15" t="s">
        <v>82</v>
      </c>
      <c r="AW300" s="15" t="s">
        <v>35</v>
      </c>
      <c r="AX300" s="15" t="s">
        <v>74</v>
      </c>
      <c r="AY300" s="186" t="s">
        <v>181</v>
      </c>
    </row>
    <row r="301" spans="1:65" s="13" customFormat="1">
      <c r="B301" s="168"/>
      <c r="D301" s="169" t="s">
        <v>190</v>
      </c>
      <c r="E301" s="170" t="s">
        <v>3</v>
      </c>
      <c r="F301" s="171" t="s">
        <v>82</v>
      </c>
      <c r="H301" s="172">
        <v>1</v>
      </c>
      <c r="I301" s="173"/>
      <c r="L301" s="168"/>
      <c r="M301" s="174"/>
      <c r="N301" s="175"/>
      <c r="O301" s="175"/>
      <c r="P301" s="175"/>
      <c r="Q301" s="175"/>
      <c r="R301" s="175"/>
      <c r="S301" s="175"/>
      <c r="T301" s="176"/>
      <c r="AT301" s="170" t="s">
        <v>190</v>
      </c>
      <c r="AU301" s="170" t="s">
        <v>84</v>
      </c>
      <c r="AV301" s="13" t="s">
        <v>84</v>
      </c>
      <c r="AW301" s="13" t="s">
        <v>35</v>
      </c>
      <c r="AX301" s="13" t="s">
        <v>74</v>
      </c>
      <c r="AY301" s="170" t="s">
        <v>181</v>
      </c>
    </row>
    <row r="302" spans="1:65" s="14" customFormat="1">
      <c r="B302" s="177"/>
      <c r="D302" s="169" t="s">
        <v>190</v>
      </c>
      <c r="E302" s="178" t="s">
        <v>3</v>
      </c>
      <c r="F302" s="179" t="s">
        <v>193</v>
      </c>
      <c r="H302" s="180">
        <v>1</v>
      </c>
      <c r="I302" s="181"/>
      <c r="L302" s="177"/>
      <c r="M302" s="182"/>
      <c r="N302" s="183"/>
      <c r="O302" s="183"/>
      <c r="P302" s="183"/>
      <c r="Q302" s="183"/>
      <c r="R302" s="183"/>
      <c r="S302" s="183"/>
      <c r="T302" s="184"/>
      <c r="AT302" s="178" t="s">
        <v>190</v>
      </c>
      <c r="AU302" s="178" t="s">
        <v>84</v>
      </c>
      <c r="AV302" s="14" t="s">
        <v>188</v>
      </c>
      <c r="AW302" s="14" t="s">
        <v>35</v>
      </c>
      <c r="AX302" s="14" t="s">
        <v>82</v>
      </c>
      <c r="AY302" s="178" t="s">
        <v>181</v>
      </c>
    </row>
    <row r="303" spans="1:65" s="2" customFormat="1" ht="21.75" customHeight="1">
      <c r="A303" s="34"/>
      <c r="B303" s="154"/>
      <c r="C303" s="155" t="s">
        <v>559</v>
      </c>
      <c r="D303" s="155" t="s">
        <v>183</v>
      </c>
      <c r="E303" s="156" t="s">
        <v>1197</v>
      </c>
      <c r="F303" s="157" t="s">
        <v>1198</v>
      </c>
      <c r="G303" s="158" t="s">
        <v>196</v>
      </c>
      <c r="H303" s="159">
        <v>1</v>
      </c>
      <c r="I303" s="160"/>
      <c r="J303" s="161">
        <f>ROUND(I303*H303,2)</f>
        <v>0</v>
      </c>
      <c r="K303" s="157" t="s">
        <v>3</v>
      </c>
      <c r="L303" s="35"/>
      <c r="M303" s="162" t="s">
        <v>3</v>
      </c>
      <c r="N303" s="163" t="s">
        <v>45</v>
      </c>
      <c r="O303" s="55"/>
      <c r="P303" s="164">
        <f>O303*H303</f>
        <v>0</v>
      </c>
      <c r="Q303" s="164">
        <v>0</v>
      </c>
      <c r="R303" s="164">
        <f>Q303*H303</f>
        <v>0</v>
      </c>
      <c r="S303" s="164">
        <v>0</v>
      </c>
      <c r="T303" s="16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66" t="s">
        <v>188</v>
      </c>
      <c r="AT303" s="166" t="s">
        <v>183</v>
      </c>
      <c r="AU303" s="166" t="s">
        <v>84</v>
      </c>
      <c r="AY303" s="19" t="s">
        <v>181</v>
      </c>
      <c r="BE303" s="167">
        <f>IF(N303="základní",J303,0)</f>
        <v>0</v>
      </c>
      <c r="BF303" s="167">
        <f>IF(N303="snížená",J303,0)</f>
        <v>0</v>
      </c>
      <c r="BG303" s="167">
        <f>IF(N303="zákl. přenesená",J303,0)</f>
        <v>0</v>
      </c>
      <c r="BH303" s="167">
        <f>IF(N303="sníž. přenesená",J303,0)</f>
        <v>0</v>
      </c>
      <c r="BI303" s="167">
        <f>IF(N303="nulová",J303,0)</f>
        <v>0</v>
      </c>
      <c r="BJ303" s="19" t="s">
        <v>82</v>
      </c>
      <c r="BK303" s="167">
        <f>ROUND(I303*H303,2)</f>
        <v>0</v>
      </c>
      <c r="BL303" s="19" t="s">
        <v>188</v>
      </c>
      <c r="BM303" s="166" t="s">
        <v>893</v>
      </c>
    </row>
    <row r="304" spans="1:65" s="13" customFormat="1">
      <c r="B304" s="168"/>
      <c r="D304" s="169" t="s">
        <v>190</v>
      </c>
      <c r="E304" s="170" t="s">
        <v>3</v>
      </c>
      <c r="F304" s="171" t="s">
        <v>82</v>
      </c>
      <c r="H304" s="172">
        <v>1</v>
      </c>
      <c r="I304" s="173"/>
      <c r="L304" s="168"/>
      <c r="M304" s="174"/>
      <c r="N304" s="175"/>
      <c r="O304" s="175"/>
      <c r="P304" s="175"/>
      <c r="Q304" s="175"/>
      <c r="R304" s="175"/>
      <c r="S304" s="175"/>
      <c r="T304" s="176"/>
      <c r="AT304" s="170" t="s">
        <v>190</v>
      </c>
      <c r="AU304" s="170" t="s">
        <v>84</v>
      </c>
      <c r="AV304" s="13" t="s">
        <v>84</v>
      </c>
      <c r="AW304" s="13" t="s">
        <v>35</v>
      </c>
      <c r="AX304" s="13" t="s">
        <v>74</v>
      </c>
      <c r="AY304" s="170" t="s">
        <v>181</v>
      </c>
    </row>
    <row r="305" spans="1:65" s="14" customFormat="1">
      <c r="B305" s="177"/>
      <c r="D305" s="169" t="s">
        <v>190</v>
      </c>
      <c r="E305" s="178" t="s">
        <v>3</v>
      </c>
      <c r="F305" s="179" t="s">
        <v>193</v>
      </c>
      <c r="H305" s="180">
        <v>1</v>
      </c>
      <c r="I305" s="181"/>
      <c r="L305" s="177"/>
      <c r="M305" s="182"/>
      <c r="N305" s="183"/>
      <c r="O305" s="183"/>
      <c r="P305" s="183"/>
      <c r="Q305" s="183"/>
      <c r="R305" s="183"/>
      <c r="S305" s="183"/>
      <c r="T305" s="184"/>
      <c r="AT305" s="178" t="s">
        <v>190</v>
      </c>
      <c r="AU305" s="178" t="s">
        <v>84</v>
      </c>
      <c r="AV305" s="14" t="s">
        <v>188</v>
      </c>
      <c r="AW305" s="14" t="s">
        <v>35</v>
      </c>
      <c r="AX305" s="14" t="s">
        <v>82</v>
      </c>
      <c r="AY305" s="178" t="s">
        <v>181</v>
      </c>
    </row>
    <row r="306" spans="1:65" s="2" customFormat="1" ht="16.5" customHeight="1">
      <c r="A306" s="34"/>
      <c r="B306" s="154"/>
      <c r="C306" s="155" t="s">
        <v>563</v>
      </c>
      <c r="D306" s="155" t="s">
        <v>183</v>
      </c>
      <c r="E306" s="156" t="s">
        <v>1199</v>
      </c>
      <c r="F306" s="157" t="s">
        <v>1200</v>
      </c>
      <c r="G306" s="158" t="s">
        <v>196</v>
      </c>
      <c r="H306" s="159">
        <v>1</v>
      </c>
      <c r="I306" s="160"/>
      <c r="J306" s="161">
        <f>ROUND(I306*H306,2)</f>
        <v>0</v>
      </c>
      <c r="K306" s="157" t="s">
        <v>3</v>
      </c>
      <c r="L306" s="35"/>
      <c r="M306" s="162" t="s">
        <v>3</v>
      </c>
      <c r="N306" s="163" t="s">
        <v>45</v>
      </c>
      <c r="O306" s="55"/>
      <c r="P306" s="164">
        <f>O306*H306</f>
        <v>0</v>
      </c>
      <c r="Q306" s="164">
        <v>0</v>
      </c>
      <c r="R306" s="164">
        <f>Q306*H306</f>
        <v>0</v>
      </c>
      <c r="S306" s="164">
        <v>0</v>
      </c>
      <c r="T306" s="16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66" t="s">
        <v>188</v>
      </c>
      <c r="AT306" s="166" t="s">
        <v>183</v>
      </c>
      <c r="AU306" s="166" t="s">
        <v>84</v>
      </c>
      <c r="AY306" s="19" t="s">
        <v>181</v>
      </c>
      <c r="BE306" s="167">
        <f>IF(N306="základní",J306,0)</f>
        <v>0</v>
      </c>
      <c r="BF306" s="167">
        <f>IF(N306="snížená",J306,0)</f>
        <v>0</v>
      </c>
      <c r="BG306" s="167">
        <f>IF(N306="zákl. přenesená",J306,0)</f>
        <v>0</v>
      </c>
      <c r="BH306" s="167">
        <f>IF(N306="sníž. přenesená",J306,0)</f>
        <v>0</v>
      </c>
      <c r="BI306" s="167">
        <f>IF(N306="nulová",J306,0)</f>
        <v>0</v>
      </c>
      <c r="BJ306" s="19" t="s">
        <v>82</v>
      </c>
      <c r="BK306" s="167">
        <f>ROUND(I306*H306,2)</f>
        <v>0</v>
      </c>
      <c r="BL306" s="19" t="s">
        <v>188</v>
      </c>
      <c r="BM306" s="166" t="s">
        <v>903</v>
      </c>
    </row>
    <row r="307" spans="1:65" s="13" customFormat="1">
      <c r="B307" s="168"/>
      <c r="D307" s="169" t="s">
        <v>190</v>
      </c>
      <c r="E307" s="170" t="s">
        <v>3</v>
      </c>
      <c r="F307" s="171" t="s">
        <v>82</v>
      </c>
      <c r="H307" s="172">
        <v>1</v>
      </c>
      <c r="I307" s="173"/>
      <c r="L307" s="168"/>
      <c r="M307" s="174"/>
      <c r="N307" s="175"/>
      <c r="O307" s="175"/>
      <c r="P307" s="175"/>
      <c r="Q307" s="175"/>
      <c r="R307" s="175"/>
      <c r="S307" s="175"/>
      <c r="T307" s="176"/>
      <c r="AT307" s="170" t="s">
        <v>190</v>
      </c>
      <c r="AU307" s="170" t="s">
        <v>84</v>
      </c>
      <c r="AV307" s="13" t="s">
        <v>84</v>
      </c>
      <c r="AW307" s="13" t="s">
        <v>35</v>
      </c>
      <c r="AX307" s="13" t="s">
        <v>74</v>
      </c>
      <c r="AY307" s="170" t="s">
        <v>181</v>
      </c>
    </row>
    <row r="308" spans="1:65" s="14" customFormat="1">
      <c r="B308" s="177"/>
      <c r="D308" s="169" t="s">
        <v>190</v>
      </c>
      <c r="E308" s="178" t="s">
        <v>3</v>
      </c>
      <c r="F308" s="179" t="s">
        <v>193</v>
      </c>
      <c r="H308" s="180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8" t="s">
        <v>190</v>
      </c>
      <c r="AU308" s="178" t="s">
        <v>84</v>
      </c>
      <c r="AV308" s="14" t="s">
        <v>188</v>
      </c>
      <c r="AW308" s="14" t="s">
        <v>35</v>
      </c>
      <c r="AX308" s="14" t="s">
        <v>82</v>
      </c>
      <c r="AY308" s="178" t="s">
        <v>181</v>
      </c>
    </row>
    <row r="309" spans="1:65" s="2" customFormat="1" ht="16.5" customHeight="1">
      <c r="A309" s="34"/>
      <c r="B309" s="154"/>
      <c r="C309" s="155" t="s">
        <v>567</v>
      </c>
      <c r="D309" s="155" t="s">
        <v>183</v>
      </c>
      <c r="E309" s="156" t="s">
        <v>1201</v>
      </c>
      <c r="F309" s="157" t="s">
        <v>1202</v>
      </c>
      <c r="G309" s="158" t="s">
        <v>196</v>
      </c>
      <c r="H309" s="159">
        <v>1</v>
      </c>
      <c r="I309" s="160"/>
      <c r="J309" s="161">
        <f>ROUND(I309*H309,2)</f>
        <v>0</v>
      </c>
      <c r="K309" s="157" t="s">
        <v>3</v>
      </c>
      <c r="L309" s="35"/>
      <c r="M309" s="162" t="s">
        <v>3</v>
      </c>
      <c r="N309" s="163" t="s">
        <v>45</v>
      </c>
      <c r="O309" s="55"/>
      <c r="P309" s="164">
        <f>O309*H309</f>
        <v>0</v>
      </c>
      <c r="Q309" s="164">
        <v>0</v>
      </c>
      <c r="R309" s="164">
        <f>Q309*H309</f>
        <v>0</v>
      </c>
      <c r="S309" s="164">
        <v>0</v>
      </c>
      <c r="T309" s="16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66" t="s">
        <v>188</v>
      </c>
      <c r="AT309" s="166" t="s">
        <v>183</v>
      </c>
      <c r="AU309" s="166" t="s">
        <v>84</v>
      </c>
      <c r="AY309" s="19" t="s">
        <v>181</v>
      </c>
      <c r="BE309" s="167">
        <f>IF(N309="základní",J309,0)</f>
        <v>0</v>
      </c>
      <c r="BF309" s="167">
        <f>IF(N309="snížená",J309,0)</f>
        <v>0</v>
      </c>
      <c r="BG309" s="167">
        <f>IF(N309="zákl. přenesená",J309,0)</f>
        <v>0</v>
      </c>
      <c r="BH309" s="167">
        <f>IF(N309="sníž. přenesená",J309,0)</f>
        <v>0</v>
      </c>
      <c r="BI309" s="167">
        <f>IF(N309="nulová",J309,0)</f>
        <v>0</v>
      </c>
      <c r="BJ309" s="19" t="s">
        <v>82</v>
      </c>
      <c r="BK309" s="167">
        <f>ROUND(I309*H309,2)</f>
        <v>0</v>
      </c>
      <c r="BL309" s="19" t="s">
        <v>188</v>
      </c>
      <c r="BM309" s="166" t="s">
        <v>915</v>
      </c>
    </row>
    <row r="310" spans="1:65" s="13" customFormat="1">
      <c r="B310" s="168"/>
      <c r="D310" s="169" t="s">
        <v>190</v>
      </c>
      <c r="E310" s="170" t="s">
        <v>3</v>
      </c>
      <c r="F310" s="171" t="s">
        <v>82</v>
      </c>
      <c r="H310" s="172">
        <v>1</v>
      </c>
      <c r="I310" s="173"/>
      <c r="L310" s="168"/>
      <c r="M310" s="174"/>
      <c r="N310" s="175"/>
      <c r="O310" s="175"/>
      <c r="P310" s="175"/>
      <c r="Q310" s="175"/>
      <c r="R310" s="175"/>
      <c r="S310" s="175"/>
      <c r="T310" s="176"/>
      <c r="AT310" s="170" t="s">
        <v>190</v>
      </c>
      <c r="AU310" s="170" t="s">
        <v>84</v>
      </c>
      <c r="AV310" s="13" t="s">
        <v>84</v>
      </c>
      <c r="AW310" s="13" t="s">
        <v>35</v>
      </c>
      <c r="AX310" s="13" t="s">
        <v>74</v>
      </c>
      <c r="AY310" s="170" t="s">
        <v>181</v>
      </c>
    </row>
    <row r="311" spans="1:65" s="14" customFormat="1">
      <c r="B311" s="177"/>
      <c r="D311" s="169" t="s">
        <v>190</v>
      </c>
      <c r="E311" s="178" t="s">
        <v>3</v>
      </c>
      <c r="F311" s="179" t="s">
        <v>193</v>
      </c>
      <c r="H311" s="180">
        <v>1</v>
      </c>
      <c r="I311" s="181"/>
      <c r="L311" s="177"/>
      <c r="M311" s="219"/>
      <c r="N311" s="220"/>
      <c r="O311" s="220"/>
      <c r="P311" s="220"/>
      <c r="Q311" s="220"/>
      <c r="R311" s="220"/>
      <c r="S311" s="220"/>
      <c r="T311" s="221"/>
      <c r="AT311" s="178" t="s">
        <v>190</v>
      </c>
      <c r="AU311" s="178" t="s">
        <v>84</v>
      </c>
      <c r="AV311" s="14" t="s">
        <v>188</v>
      </c>
      <c r="AW311" s="14" t="s">
        <v>35</v>
      </c>
      <c r="AX311" s="14" t="s">
        <v>82</v>
      </c>
      <c r="AY311" s="178" t="s">
        <v>181</v>
      </c>
    </row>
    <row r="312" spans="1:65" s="2" customFormat="1" ht="6.95" customHeight="1">
      <c r="A312" s="34"/>
      <c r="B312" s="44"/>
      <c r="C312" s="45"/>
      <c r="D312" s="45"/>
      <c r="E312" s="45"/>
      <c r="F312" s="45"/>
      <c r="G312" s="45"/>
      <c r="H312" s="45"/>
      <c r="I312" s="114"/>
      <c r="J312" s="45"/>
      <c r="K312" s="45"/>
      <c r="L312" s="35"/>
      <c r="M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</sheetData>
  <autoFilter ref="C86:K311"/>
  <mergeCells count="9">
    <mergeCell ref="E50:H50"/>
    <mergeCell ref="E77:H77"/>
    <mergeCell ref="E79:H79"/>
    <mergeCell ref="L2:V2"/>
    <mergeCell ref="E9:H9"/>
    <mergeCell ref="E18:H18"/>
    <mergeCell ref="E27:H27"/>
    <mergeCell ref="E7:J7"/>
    <mergeCell ref="E48:J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>
      <selection activeCell="E72" sqref="E72:J7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432" t="s">
        <v>6</v>
      </c>
      <c r="M2" s="433"/>
      <c r="N2" s="433"/>
      <c r="O2" s="433"/>
      <c r="P2" s="433"/>
      <c r="Q2" s="433"/>
      <c r="R2" s="433"/>
      <c r="S2" s="433"/>
      <c r="T2" s="433"/>
      <c r="U2" s="433"/>
      <c r="V2" s="433"/>
      <c r="AT2" s="19" t="s">
        <v>90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101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447" t="str">
        <f>'Rekapitulace stavby'!K6</f>
        <v>Praha Holešovice OŘ Praha - oprava - Oprava východního křídla odbavovací haly žst. Praha Holešovice</v>
      </c>
      <c r="F7" s="447"/>
      <c r="G7" s="447"/>
      <c r="H7" s="447"/>
      <c r="I7" s="447"/>
      <c r="J7" s="447"/>
      <c r="L7" s="22"/>
    </row>
    <row r="8" spans="1:46" s="2" customFormat="1" ht="12" customHeight="1">
      <c r="A8" s="34"/>
      <c r="B8" s="35"/>
      <c r="C8" s="34"/>
      <c r="D8" s="29" t="s">
        <v>108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426" t="s">
        <v>1203</v>
      </c>
      <c r="F9" s="446"/>
      <c r="G9" s="446"/>
      <c r="H9" s="446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1780</v>
      </c>
      <c r="F15" s="34"/>
      <c r="G15" s="34"/>
      <c r="H15" s="34"/>
      <c r="I15" s="96" t="s">
        <v>28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449" t="str">
        <f>'Rekapitulace stavby'!E14</f>
        <v>Vyplň údaj</v>
      </c>
      <c r="F18" s="441"/>
      <c r="G18" s="441"/>
      <c r="H18" s="441"/>
      <c r="I18" s="96" t="s">
        <v>28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1204</v>
      </c>
      <c r="F21" s="34"/>
      <c r="G21" s="34"/>
      <c r="H21" s="34"/>
      <c r="I21" s="96" t="s">
        <v>28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1204</v>
      </c>
      <c r="F24" s="34"/>
      <c r="G24" s="34"/>
      <c r="H24" s="34"/>
      <c r="I24" s="96" t="s">
        <v>28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38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445" t="s">
        <v>3</v>
      </c>
      <c r="F27" s="445"/>
      <c r="G27" s="445"/>
      <c r="H27" s="445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40</v>
      </c>
      <c r="E30" s="34"/>
      <c r="F30" s="34"/>
      <c r="G30" s="34"/>
      <c r="H30" s="34"/>
      <c r="I30" s="94"/>
      <c r="J30" s="68">
        <f>ROUND(J82,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42</v>
      </c>
      <c r="G32" s="34"/>
      <c r="H32" s="34"/>
      <c r="I32" s="103" t="s">
        <v>41</v>
      </c>
      <c r="J32" s="38" t="s">
        <v>43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44</v>
      </c>
      <c r="E33" s="29" t="s">
        <v>45</v>
      </c>
      <c r="F33" s="105">
        <f>ROUND((SUM(BE82:BE99)),  2)</f>
        <v>0</v>
      </c>
      <c r="G33" s="34"/>
      <c r="H33" s="34"/>
      <c r="I33" s="106">
        <v>0.21</v>
      </c>
      <c r="J33" s="105">
        <f>ROUND(((SUM(BE82:BE99))*I33),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46</v>
      </c>
      <c r="F34" s="105">
        <f>ROUND((SUM(BF82:BF99)),  2)</f>
        <v>0</v>
      </c>
      <c r="G34" s="34"/>
      <c r="H34" s="34"/>
      <c r="I34" s="106">
        <v>0.15</v>
      </c>
      <c r="J34" s="105">
        <f>ROUND(((SUM(BF82:BF99))*I34),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47</v>
      </c>
      <c r="F35" s="105">
        <f>ROUND((SUM(BG82:BG99)),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48</v>
      </c>
      <c r="F36" s="105">
        <f>ROUND((SUM(BH82:BH99)),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5">
        <f>ROUND((SUM(BI82:BI99)),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50</v>
      </c>
      <c r="E39" s="57"/>
      <c r="F39" s="57"/>
      <c r="G39" s="109" t="s">
        <v>51</v>
      </c>
      <c r="H39" s="110" t="s">
        <v>52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140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447" t="str">
        <f>E7</f>
        <v>Praha Holešovice OŘ Praha - oprava - Oprava východního křídla odbavovací haly žst. Praha Holešovice</v>
      </c>
      <c r="F48" s="447"/>
      <c r="G48" s="447"/>
      <c r="H48" s="447"/>
      <c r="I48" s="447"/>
      <c r="J48" s="447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108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426" t="str">
        <f>E9</f>
        <v>03 - ÚT</v>
      </c>
      <c r="F50" s="446"/>
      <c r="G50" s="446"/>
      <c r="H50" s="446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4"/>
      <c r="E54" s="34"/>
      <c r="F54" s="27" t="str">
        <f>E15</f>
        <v>Správa železnic, státní organizace</v>
      </c>
      <c r="G54" s="34"/>
      <c r="H54" s="34"/>
      <c r="I54" s="96" t="s">
        <v>31</v>
      </c>
      <c r="J54" s="32" t="str">
        <f>E21</f>
        <v>Ondřej Zikán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96" t="s">
        <v>36</v>
      </c>
      <c r="J55" s="32" t="str">
        <f>E24</f>
        <v>Ondřej Zikán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141</v>
      </c>
      <c r="D57" s="107"/>
      <c r="E57" s="107"/>
      <c r="F57" s="107"/>
      <c r="G57" s="107"/>
      <c r="H57" s="107"/>
      <c r="I57" s="117"/>
      <c r="J57" s="118" t="s">
        <v>142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72</v>
      </c>
      <c r="D59" s="34"/>
      <c r="E59" s="34"/>
      <c r="F59" s="34"/>
      <c r="G59" s="34"/>
      <c r="H59" s="34"/>
      <c r="I59" s="94"/>
      <c r="J59" s="68">
        <f>J82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143</v>
      </c>
    </row>
    <row r="60" spans="1:47" s="9" customFormat="1" ht="24.95" customHeight="1">
      <c r="B60" s="120"/>
      <c r="D60" s="121" t="s">
        <v>1014</v>
      </c>
      <c r="E60" s="122"/>
      <c r="F60" s="122"/>
      <c r="G60" s="122"/>
      <c r="H60" s="122"/>
      <c r="I60" s="123"/>
      <c r="J60" s="124">
        <f>J83</f>
        <v>0</v>
      </c>
      <c r="L60" s="120"/>
    </row>
    <row r="61" spans="1:47" s="10" customFormat="1" ht="19.899999999999999" customHeight="1">
      <c r="B61" s="125"/>
      <c r="D61" s="126" t="s">
        <v>1205</v>
      </c>
      <c r="E61" s="127"/>
      <c r="F61" s="127"/>
      <c r="G61" s="127"/>
      <c r="H61" s="127"/>
      <c r="I61" s="128"/>
      <c r="J61" s="129">
        <f>J84</f>
        <v>0</v>
      </c>
      <c r="L61" s="125"/>
    </row>
    <row r="62" spans="1:47" s="10" customFormat="1" ht="19.899999999999999" customHeight="1">
      <c r="B62" s="125"/>
      <c r="D62" s="126" t="s">
        <v>1206</v>
      </c>
      <c r="E62" s="127"/>
      <c r="F62" s="127"/>
      <c r="G62" s="127"/>
      <c r="H62" s="127"/>
      <c r="I62" s="128"/>
      <c r="J62" s="129">
        <f>J97</f>
        <v>0</v>
      </c>
      <c r="L62" s="125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94"/>
      <c r="J63" s="34"/>
      <c r="K63" s="34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4"/>
      <c r="C64" s="45"/>
      <c r="D64" s="45"/>
      <c r="E64" s="45"/>
      <c r="F64" s="45"/>
      <c r="G64" s="45"/>
      <c r="H64" s="45"/>
      <c r="I64" s="114"/>
      <c r="J64" s="45"/>
      <c r="K64" s="45"/>
      <c r="L64" s="95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6"/>
      <c r="C68" s="47"/>
      <c r="D68" s="47"/>
      <c r="E68" s="47"/>
      <c r="F68" s="47"/>
      <c r="G68" s="47"/>
      <c r="H68" s="47"/>
      <c r="I68" s="115"/>
      <c r="J68" s="47"/>
      <c r="K68" s="47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166</v>
      </c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4"/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17</v>
      </c>
      <c r="D71" s="34"/>
      <c r="E71" s="34"/>
      <c r="F71" s="34"/>
      <c r="G71" s="34"/>
      <c r="H71" s="34"/>
      <c r="I71" s="94"/>
      <c r="J71" s="34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447" t="str">
        <f>E7</f>
        <v>Praha Holešovice OŘ Praha - oprava - Oprava východního křídla odbavovací haly žst. Praha Holešovice</v>
      </c>
      <c r="F72" s="447"/>
      <c r="G72" s="447"/>
      <c r="H72" s="447"/>
      <c r="I72" s="447"/>
      <c r="J72" s="447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108</v>
      </c>
      <c r="D73" s="34"/>
      <c r="E73" s="34"/>
      <c r="F73" s="34"/>
      <c r="G73" s="34"/>
      <c r="H73" s="34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426" t="str">
        <f>E9</f>
        <v>03 - ÚT</v>
      </c>
      <c r="F74" s="446"/>
      <c r="G74" s="446"/>
      <c r="H74" s="446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94"/>
      <c r="J75" s="34"/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22</v>
      </c>
      <c r="D76" s="34"/>
      <c r="E76" s="34"/>
      <c r="F76" s="27" t="str">
        <f>F12</f>
        <v>Praha 7,Holešovice,p.p.st.č.160/14</v>
      </c>
      <c r="G76" s="34"/>
      <c r="H76" s="34"/>
      <c r="I76" s="96" t="s">
        <v>24</v>
      </c>
      <c r="J76" s="52" t="str">
        <f>IF(J12="","",J12)</f>
        <v>27. 1. 2020</v>
      </c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4"/>
      <c r="D77" s="34"/>
      <c r="E77" s="34"/>
      <c r="F77" s="34"/>
      <c r="G77" s="34"/>
      <c r="H77" s="34"/>
      <c r="I77" s="94"/>
      <c r="J77" s="34"/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26</v>
      </c>
      <c r="D78" s="34"/>
      <c r="E78" s="34"/>
      <c r="F78" s="27" t="str">
        <f>E15</f>
        <v>Správa železnic, státní organizace</v>
      </c>
      <c r="G78" s="34"/>
      <c r="H78" s="34"/>
      <c r="I78" s="96" t="s">
        <v>31</v>
      </c>
      <c r="J78" s="32" t="str">
        <f>E21</f>
        <v>Ondřej Zikán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4"/>
      <c r="E79" s="34"/>
      <c r="F79" s="27" t="str">
        <f>IF(E18="","",E18)</f>
        <v>Vyplň údaj</v>
      </c>
      <c r="G79" s="34"/>
      <c r="H79" s="34"/>
      <c r="I79" s="96" t="s">
        <v>36</v>
      </c>
      <c r="J79" s="32" t="str">
        <f>E24</f>
        <v>Ondřej Zikán</v>
      </c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94"/>
      <c r="J80" s="34"/>
      <c r="K80" s="34"/>
      <c r="L80" s="9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30"/>
      <c r="B81" s="131"/>
      <c r="C81" s="132" t="s">
        <v>167</v>
      </c>
      <c r="D81" s="133" t="s">
        <v>59</v>
      </c>
      <c r="E81" s="133" t="s">
        <v>55</v>
      </c>
      <c r="F81" s="133" t="s">
        <v>56</v>
      </c>
      <c r="G81" s="133" t="s">
        <v>168</v>
      </c>
      <c r="H81" s="133" t="s">
        <v>169</v>
      </c>
      <c r="I81" s="134" t="s">
        <v>170</v>
      </c>
      <c r="J81" s="133" t="s">
        <v>142</v>
      </c>
      <c r="K81" s="135" t="s">
        <v>171</v>
      </c>
      <c r="L81" s="136"/>
      <c r="M81" s="59" t="s">
        <v>3</v>
      </c>
      <c r="N81" s="60" t="s">
        <v>44</v>
      </c>
      <c r="O81" s="60" t="s">
        <v>172</v>
      </c>
      <c r="P81" s="60" t="s">
        <v>173</v>
      </c>
      <c r="Q81" s="60" t="s">
        <v>174</v>
      </c>
      <c r="R81" s="60" t="s">
        <v>175</v>
      </c>
      <c r="S81" s="60" t="s">
        <v>176</v>
      </c>
      <c r="T81" s="61" t="s">
        <v>177</v>
      </c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</row>
    <row r="82" spans="1:65" s="2" customFormat="1" ht="22.9" customHeight="1">
      <c r="A82" s="34"/>
      <c r="B82" s="35"/>
      <c r="C82" s="66" t="s">
        <v>178</v>
      </c>
      <c r="D82" s="34"/>
      <c r="E82" s="34"/>
      <c r="F82" s="34"/>
      <c r="G82" s="34"/>
      <c r="H82" s="34"/>
      <c r="I82" s="94"/>
      <c r="J82" s="137">
        <f>BK82</f>
        <v>0</v>
      </c>
      <c r="K82" s="34"/>
      <c r="L82" s="35"/>
      <c r="M82" s="62"/>
      <c r="N82" s="53"/>
      <c r="O82" s="63"/>
      <c r="P82" s="138">
        <f>P83</f>
        <v>0</v>
      </c>
      <c r="Q82" s="63"/>
      <c r="R82" s="138">
        <f>R83</f>
        <v>0</v>
      </c>
      <c r="S82" s="63"/>
      <c r="T82" s="13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9" t="s">
        <v>73</v>
      </c>
      <c r="AU82" s="19" t="s">
        <v>143</v>
      </c>
      <c r="BK82" s="140">
        <f>BK83</f>
        <v>0</v>
      </c>
    </row>
    <row r="83" spans="1:65" s="12" customFormat="1" ht="25.9" customHeight="1">
      <c r="B83" s="141"/>
      <c r="D83" s="142" t="s">
        <v>73</v>
      </c>
      <c r="E83" s="143" t="s">
        <v>443</v>
      </c>
      <c r="F83" s="143" t="s">
        <v>443</v>
      </c>
      <c r="I83" s="144"/>
      <c r="J83" s="145">
        <f>BK83</f>
        <v>0</v>
      </c>
      <c r="L83" s="141"/>
      <c r="M83" s="146"/>
      <c r="N83" s="147"/>
      <c r="O83" s="147"/>
      <c r="P83" s="148">
        <f>P84+P97</f>
        <v>0</v>
      </c>
      <c r="Q83" s="147"/>
      <c r="R83" s="148">
        <f>R84+R97</f>
        <v>0</v>
      </c>
      <c r="S83" s="147"/>
      <c r="T83" s="149">
        <f>T84+T97</f>
        <v>0</v>
      </c>
      <c r="AR83" s="142" t="s">
        <v>84</v>
      </c>
      <c r="AT83" s="150" t="s">
        <v>73</v>
      </c>
      <c r="AU83" s="150" t="s">
        <v>74</v>
      </c>
      <c r="AY83" s="142" t="s">
        <v>181</v>
      </c>
      <c r="BK83" s="151">
        <f>BK84+BK97</f>
        <v>0</v>
      </c>
    </row>
    <row r="84" spans="1:65" s="12" customFormat="1" ht="22.9" customHeight="1">
      <c r="B84" s="141"/>
      <c r="D84" s="142" t="s">
        <v>73</v>
      </c>
      <c r="E84" s="152" t="s">
        <v>1207</v>
      </c>
      <c r="F84" s="152" t="s">
        <v>1208</v>
      </c>
      <c r="I84" s="144"/>
      <c r="J84" s="153">
        <f>BK84</f>
        <v>0</v>
      </c>
      <c r="L84" s="141"/>
      <c r="M84" s="146"/>
      <c r="N84" s="147"/>
      <c r="O84" s="147"/>
      <c r="P84" s="148">
        <f>SUM(P85:P96)</f>
        <v>0</v>
      </c>
      <c r="Q84" s="147"/>
      <c r="R84" s="148">
        <f>SUM(R85:R96)</f>
        <v>0</v>
      </c>
      <c r="S84" s="147"/>
      <c r="T84" s="149">
        <f>SUM(T85:T96)</f>
        <v>0</v>
      </c>
      <c r="AR84" s="142" t="s">
        <v>84</v>
      </c>
      <c r="AT84" s="150" t="s">
        <v>73</v>
      </c>
      <c r="AU84" s="150" t="s">
        <v>82</v>
      </c>
      <c r="AY84" s="142" t="s">
        <v>181</v>
      </c>
      <c r="BK84" s="151">
        <f>SUM(BK85:BK96)</f>
        <v>0</v>
      </c>
    </row>
    <row r="85" spans="1:65" s="2" customFormat="1" ht="21.75" customHeight="1">
      <c r="A85" s="34"/>
      <c r="B85" s="154"/>
      <c r="C85" s="155" t="s">
        <v>82</v>
      </c>
      <c r="D85" s="155" t="s">
        <v>183</v>
      </c>
      <c r="E85" s="156" t="s">
        <v>1209</v>
      </c>
      <c r="F85" s="157" t="s">
        <v>1210</v>
      </c>
      <c r="G85" s="158" t="s">
        <v>196</v>
      </c>
      <c r="H85" s="159">
        <v>3</v>
      </c>
      <c r="I85" s="160"/>
      <c r="J85" s="161">
        <f>ROUND(I85*H85,2)</f>
        <v>0</v>
      </c>
      <c r="K85" s="157" t="s">
        <v>1211</v>
      </c>
      <c r="L85" s="35"/>
      <c r="M85" s="162" t="s">
        <v>3</v>
      </c>
      <c r="N85" s="163" t="s">
        <v>45</v>
      </c>
      <c r="O85" s="55"/>
      <c r="P85" s="164">
        <f>O85*H85</f>
        <v>0</v>
      </c>
      <c r="Q85" s="164">
        <v>0</v>
      </c>
      <c r="R85" s="164">
        <f>Q85*H85</f>
        <v>0</v>
      </c>
      <c r="S85" s="164">
        <v>0</v>
      </c>
      <c r="T85" s="16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6" t="s">
        <v>285</v>
      </c>
      <c r="AT85" s="166" t="s">
        <v>183</v>
      </c>
      <c r="AU85" s="166" t="s">
        <v>84</v>
      </c>
      <c r="AY85" s="19" t="s">
        <v>181</v>
      </c>
      <c r="BE85" s="167">
        <f>IF(N85="základní",J85,0)</f>
        <v>0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9" t="s">
        <v>82</v>
      </c>
      <c r="BK85" s="167">
        <f>ROUND(I85*H85,2)</f>
        <v>0</v>
      </c>
      <c r="BL85" s="19" t="s">
        <v>285</v>
      </c>
      <c r="BM85" s="166" t="s">
        <v>84</v>
      </c>
    </row>
    <row r="86" spans="1:65" s="13" customFormat="1">
      <c r="B86" s="168"/>
      <c r="D86" s="169" t="s">
        <v>190</v>
      </c>
      <c r="E86" s="170" t="s">
        <v>3</v>
      </c>
      <c r="F86" s="171" t="s">
        <v>1212</v>
      </c>
      <c r="H86" s="172">
        <v>3</v>
      </c>
      <c r="I86" s="173"/>
      <c r="L86" s="168"/>
      <c r="M86" s="174"/>
      <c r="N86" s="175"/>
      <c r="O86" s="175"/>
      <c r="P86" s="175"/>
      <c r="Q86" s="175"/>
      <c r="R86" s="175"/>
      <c r="S86" s="175"/>
      <c r="T86" s="176"/>
      <c r="AT86" s="170" t="s">
        <v>190</v>
      </c>
      <c r="AU86" s="170" t="s">
        <v>84</v>
      </c>
      <c r="AV86" s="13" t="s">
        <v>84</v>
      </c>
      <c r="AW86" s="13" t="s">
        <v>35</v>
      </c>
      <c r="AX86" s="13" t="s">
        <v>74</v>
      </c>
      <c r="AY86" s="170" t="s">
        <v>181</v>
      </c>
    </row>
    <row r="87" spans="1:65" s="14" customFormat="1">
      <c r="B87" s="177"/>
      <c r="D87" s="169" t="s">
        <v>190</v>
      </c>
      <c r="E87" s="178" t="s">
        <v>3</v>
      </c>
      <c r="F87" s="179" t="s">
        <v>193</v>
      </c>
      <c r="H87" s="180">
        <v>3</v>
      </c>
      <c r="I87" s="181"/>
      <c r="L87" s="177"/>
      <c r="M87" s="182"/>
      <c r="N87" s="183"/>
      <c r="O87" s="183"/>
      <c r="P87" s="183"/>
      <c r="Q87" s="183"/>
      <c r="R87" s="183"/>
      <c r="S87" s="183"/>
      <c r="T87" s="184"/>
      <c r="AT87" s="178" t="s">
        <v>190</v>
      </c>
      <c r="AU87" s="178" t="s">
        <v>84</v>
      </c>
      <c r="AV87" s="14" t="s">
        <v>188</v>
      </c>
      <c r="AW87" s="14" t="s">
        <v>35</v>
      </c>
      <c r="AX87" s="14" t="s">
        <v>82</v>
      </c>
      <c r="AY87" s="178" t="s">
        <v>181</v>
      </c>
    </row>
    <row r="88" spans="1:65" s="2" customFormat="1" ht="16.5" customHeight="1">
      <c r="A88" s="34"/>
      <c r="B88" s="154"/>
      <c r="C88" s="155" t="s">
        <v>84</v>
      </c>
      <c r="D88" s="155" t="s">
        <v>183</v>
      </c>
      <c r="E88" s="156" t="s">
        <v>1213</v>
      </c>
      <c r="F88" s="157" t="s">
        <v>1214</v>
      </c>
      <c r="G88" s="158" t="s">
        <v>196</v>
      </c>
      <c r="H88" s="159">
        <v>12</v>
      </c>
      <c r="I88" s="160"/>
      <c r="J88" s="161">
        <f t="shared" ref="J88:J96" si="0">ROUND(I88*H88,2)</f>
        <v>0</v>
      </c>
      <c r="K88" s="157" t="s">
        <v>1211</v>
      </c>
      <c r="L88" s="35"/>
      <c r="M88" s="162" t="s">
        <v>3</v>
      </c>
      <c r="N88" s="163" t="s">
        <v>45</v>
      </c>
      <c r="O88" s="55"/>
      <c r="P88" s="164">
        <f t="shared" ref="P88:P96" si="1">O88*H88</f>
        <v>0</v>
      </c>
      <c r="Q88" s="164">
        <v>0</v>
      </c>
      <c r="R88" s="164">
        <f t="shared" ref="R88:R96" si="2">Q88*H88</f>
        <v>0</v>
      </c>
      <c r="S88" s="164">
        <v>0</v>
      </c>
      <c r="T88" s="165">
        <f t="shared" ref="T88:T96" si="3"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6" t="s">
        <v>285</v>
      </c>
      <c r="AT88" s="166" t="s">
        <v>183</v>
      </c>
      <c r="AU88" s="166" t="s">
        <v>84</v>
      </c>
      <c r="AY88" s="19" t="s">
        <v>181</v>
      </c>
      <c r="BE88" s="167">
        <f t="shared" ref="BE88:BE96" si="4">IF(N88="základní",J88,0)</f>
        <v>0</v>
      </c>
      <c r="BF88" s="167">
        <f t="shared" ref="BF88:BF96" si="5">IF(N88="snížená",J88,0)</f>
        <v>0</v>
      </c>
      <c r="BG88" s="167">
        <f t="shared" ref="BG88:BG96" si="6">IF(N88="zákl. přenesená",J88,0)</f>
        <v>0</v>
      </c>
      <c r="BH88" s="167">
        <f t="shared" ref="BH88:BH96" si="7">IF(N88="sníž. přenesená",J88,0)</f>
        <v>0</v>
      </c>
      <c r="BI88" s="167">
        <f t="shared" ref="BI88:BI96" si="8">IF(N88="nulová",J88,0)</f>
        <v>0</v>
      </c>
      <c r="BJ88" s="19" t="s">
        <v>82</v>
      </c>
      <c r="BK88" s="167">
        <f t="shared" ref="BK88:BK96" si="9">ROUND(I88*H88,2)</f>
        <v>0</v>
      </c>
      <c r="BL88" s="19" t="s">
        <v>285</v>
      </c>
      <c r="BM88" s="166" t="s">
        <v>188</v>
      </c>
    </row>
    <row r="89" spans="1:65" s="2" customFormat="1" ht="21.75" customHeight="1">
      <c r="A89" s="34"/>
      <c r="B89" s="154"/>
      <c r="C89" s="155" t="s">
        <v>124</v>
      </c>
      <c r="D89" s="155" t="s">
        <v>183</v>
      </c>
      <c r="E89" s="156" t="s">
        <v>1215</v>
      </c>
      <c r="F89" s="157" t="s">
        <v>1216</v>
      </c>
      <c r="G89" s="158" t="s">
        <v>216</v>
      </c>
      <c r="H89" s="159">
        <v>20</v>
      </c>
      <c r="I89" s="160"/>
      <c r="J89" s="161">
        <f t="shared" si="0"/>
        <v>0</v>
      </c>
      <c r="K89" s="157" t="s">
        <v>1211</v>
      </c>
      <c r="L89" s="35"/>
      <c r="M89" s="162" t="s">
        <v>3</v>
      </c>
      <c r="N89" s="163" t="s">
        <v>45</v>
      </c>
      <c r="O89" s="55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6" t="s">
        <v>285</v>
      </c>
      <c r="AT89" s="166" t="s">
        <v>183</v>
      </c>
      <c r="AU89" s="166" t="s">
        <v>84</v>
      </c>
      <c r="AY89" s="19" t="s">
        <v>181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9" t="s">
        <v>82</v>
      </c>
      <c r="BK89" s="167">
        <f t="shared" si="9"/>
        <v>0</v>
      </c>
      <c r="BL89" s="19" t="s">
        <v>285</v>
      </c>
      <c r="BM89" s="166" t="s">
        <v>213</v>
      </c>
    </row>
    <row r="90" spans="1:65" s="2" customFormat="1" ht="16.5" customHeight="1">
      <c r="A90" s="34"/>
      <c r="B90" s="154"/>
      <c r="C90" s="155" t="s">
        <v>188</v>
      </c>
      <c r="D90" s="155" t="s">
        <v>183</v>
      </c>
      <c r="E90" s="156" t="s">
        <v>1217</v>
      </c>
      <c r="F90" s="157" t="s">
        <v>1218</v>
      </c>
      <c r="G90" s="158" t="s">
        <v>196</v>
      </c>
      <c r="H90" s="159">
        <v>6</v>
      </c>
      <c r="I90" s="160"/>
      <c r="J90" s="161">
        <f t="shared" si="0"/>
        <v>0</v>
      </c>
      <c r="K90" s="157" t="s">
        <v>1211</v>
      </c>
      <c r="L90" s="35"/>
      <c r="M90" s="162" t="s">
        <v>3</v>
      </c>
      <c r="N90" s="163" t="s">
        <v>45</v>
      </c>
      <c r="O90" s="55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6" t="s">
        <v>285</v>
      </c>
      <c r="AT90" s="166" t="s">
        <v>183</v>
      </c>
      <c r="AU90" s="166" t="s">
        <v>84</v>
      </c>
      <c r="AY90" s="19" t="s">
        <v>181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9" t="s">
        <v>82</v>
      </c>
      <c r="BK90" s="167">
        <f t="shared" si="9"/>
        <v>0</v>
      </c>
      <c r="BL90" s="19" t="s">
        <v>285</v>
      </c>
      <c r="BM90" s="166" t="s">
        <v>226</v>
      </c>
    </row>
    <row r="91" spans="1:65" s="2" customFormat="1" ht="16.5" customHeight="1">
      <c r="A91" s="34"/>
      <c r="B91" s="154"/>
      <c r="C91" s="155" t="s">
        <v>207</v>
      </c>
      <c r="D91" s="155" t="s">
        <v>183</v>
      </c>
      <c r="E91" s="156" t="s">
        <v>1219</v>
      </c>
      <c r="F91" s="157" t="s">
        <v>1220</v>
      </c>
      <c r="G91" s="158" t="s">
        <v>196</v>
      </c>
      <c r="H91" s="159">
        <v>6</v>
      </c>
      <c r="I91" s="160"/>
      <c r="J91" s="161">
        <f t="shared" si="0"/>
        <v>0</v>
      </c>
      <c r="K91" s="157" t="s">
        <v>1211</v>
      </c>
      <c r="L91" s="35"/>
      <c r="M91" s="162" t="s">
        <v>3</v>
      </c>
      <c r="N91" s="163" t="s">
        <v>45</v>
      </c>
      <c r="O91" s="55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6" t="s">
        <v>285</v>
      </c>
      <c r="AT91" s="166" t="s">
        <v>183</v>
      </c>
      <c r="AU91" s="166" t="s">
        <v>84</v>
      </c>
      <c r="AY91" s="19" t="s">
        <v>181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9" t="s">
        <v>82</v>
      </c>
      <c r="BK91" s="167">
        <f t="shared" si="9"/>
        <v>0</v>
      </c>
      <c r="BL91" s="19" t="s">
        <v>285</v>
      </c>
      <c r="BM91" s="166" t="s">
        <v>238</v>
      </c>
    </row>
    <row r="92" spans="1:65" s="2" customFormat="1" ht="16.5" customHeight="1">
      <c r="A92" s="34"/>
      <c r="B92" s="154"/>
      <c r="C92" s="155" t="s">
        <v>213</v>
      </c>
      <c r="D92" s="155" t="s">
        <v>183</v>
      </c>
      <c r="E92" s="156" t="s">
        <v>1221</v>
      </c>
      <c r="F92" s="157" t="s">
        <v>1222</v>
      </c>
      <c r="G92" s="158" t="s">
        <v>216</v>
      </c>
      <c r="H92" s="159">
        <v>20</v>
      </c>
      <c r="I92" s="160"/>
      <c r="J92" s="161">
        <f t="shared" si="0"/>
        <v>0</v>
      </c>
      <c r="K92" s="157" t="s">
        <v>1211</v>
      </c>
      <c r="L92" s="35"/>
      <c r="M92" s="162" t="s">
        <v>3</v>
      </c>
      <c r="N92" s="163" t="s">
        <v>45</v>
      </c>
      <c r="O92" s="55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6" t="s">
        <v>285</v>
      </c>
      <c r="AT92" s="166" t="s">
        <v>183</v>
      </c>
      <c r="AU92" s="166" t="s">
        <v>84</v>
      </c>
      <c r="AY92" s="19" t="s">
        <v>181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9" t="s">
        <v>82</v>
      </c>
      <c r="BK92" s="167">
        <f t="shared" si="9"/>
        <v>0</v>
      </c>
      <c r="BL92" s="19" t="s">
        <v>285</v>
      </c>
      <c r="BM92" s="166" t="s">
        <v>249</v>
      </c>
    </row>
    <row r="93" spans="1:65" s="2" customFormat="1" ht="16.5" customHeight="1">
      <c r="A93" s="34"/>
      <c r="B93" s="154"/>
      <c r="C93" s="155" t="s">
        <v>220</v>
      </c>
      <c r="D93" s="155" t="s">
        <v>183</v>
      </c>
      <c r="E93" s="156" t="s">
        <v>1223</v>
      </c>
      <c r="F93" s="157" t="s">
        <v>1224</v>
      </c>
      <c r="G93" s="158" t="s">
        <v>216</v>
      </c>
      <c r="H93" s="159">
        <v>20</v>
      </c>
      <c r="I93" s="160"/>
      <c r="J93" s="161">
        <f t="shared" si="0"/>
        <v>0</v>
      </c>
      <c r="K93" s="157" t="s">
        <v>1211</v>
      </c>
      <c r="L93" s="35"/>
      <c r="M93" s="162" t="s">
        <v>3</v>
      </c>
      <c r="N93" s="163" t="s">
        <v>45</v>
      </c>
      <c r="O93" s="55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6" t="s">
        <v>285</v>
      </c>
      <c r="AT93" s="166" t="s">
        <v>183</v>
      </c>
      <c r="AU93" s="166" t="s">
        <v>84</v>
      </c>
      <c r="AY93" s="19" t="s">
        <v>181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9" t="s">
        <v>82</v>
      </c>
      <c r="BK93" s="167">
        <f t="shared" si="9"/>
        <v>0</v>
      </c>
      <c r="BL93" s="19" t="s">
        <v>285</v>
      </c>
      <c r="BM93" s="166" t="s">
        <v>259</v>
      </c>
    </row>
    <row r="94" spans="1:65" s="2" customFormat="1" ht="16.5" customHeight="1">
      <c r="A94" s="34"/>
      <c r="B94" s="154"/>
      <c r="C94" s="155" t="s">
        <v>226</v>
      </c>
      <c r="D94" s="155" t="s">
        <v>183</v>
      </c>
      <c r="E94" s="156" t="s">
        <v>1225</v>
      </c>
      <c r="F94" s="157" t="s">
        <v>1226</v>
      </c>
      <c r="G94" s="158" t="s">
        <v>196</v>
      </c>
      <c r="H94" s="159">
        <v>30</v>
      </c>
      <c r="I94" s="160"/>
      <c r="J94" s="161">
        <f t="shared" si="0"/>
        <v>0</v>
      </c>
      <c r="K94" s="157" t="s">
        <v>1211</v>
      </c>
      <c r="L94" s="35"/>
      <c r="M94" s="162" t="s">
        <v>3</v>
      </c>
      <c r="N94" s="163" t="s">
        <v>45</v>
      </c>
      <c r="O94" s="55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66" t="s">
        <v>285</v>
      </c>
      <c r="AT94" s="166" t="s">
        <v>183</v>
      </c>
      <c r="AU94" s="166" t="s">
        <v>84</v>
      </c>
      <c r="AY94" s="19" t="s">
        <v>181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9" t="s">
        <v>82</v>
      </c>
      <c r="BK94" s="167">
        <f t="shared" si="9"/>
        <v>0</v>
      </c>
      <c r="BL94" s="19" t="s">
        <v>285</v>
      </c>
      <c r="BM94" s="166" t="s">
        <v>285</v>
      </c>
    </row>
    <row r="95" spans="1:65" s="2" customFormat="1" ht="16.5" customHeight="1">
      <c r="A95" s="34"/>
      <c r="B95" s="154"/>
      <c r="C95" s="155" t="s">
        <v>231</v>
      </c>
      <c r="D95" s="155" t="s">
        <v>183</v>
      </c>
      <c r="E95" s="156" t="s">
        <v>1227</v>
      </c>
      <c r="F95" s="157" t="s">
        <v>1228</v>
      </c>
      <c r="G95" s="158" t="s">
        <v>216</v>
      </c>
      <c r="H95" s="159">
        <v>500</v>
      </c>
      <c r="I95" s="160"/>
      <c r="J95" s="161">
        <f t="shared" si="0"/>
        <v>0</v>
      </c>
      <c r="K95" s="157" t="s">
        <v>1211</v>
      </c>
      <c r="L95" s="35"/>
      <c r="M95" s="162" t="s">
        <v>3</v>
      </c>
      <c r="N95" s="163" t="s">
        <v>45</v>
      </c>
      <c r="O95" s="55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6" t="s">
        <v>285</v>
      </c>
      <c r="AT95" s="166" t="s">
        <v>183</v>
      </c>
      <c r="AU95" s="166" t="s">
        <v>84</v>
      </c>
      <c r="AY95" s="19" t="s">
        <v>181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9" t="s">
        <v>82</v>
      </c>
      <c r="BK95" s="167">
        <f t="shared" si="9"/>
        <v>0</v>
      </c>
      <c r="BL95" s="19" t="s">
        <v>285</v>
      </c>
      <c r="BM95" s="166" t="s">
        <v>302</v>
      </c>
    </row>
    <row r="96" spans="1:65" s="2" customFormat="1" ht="16.5" customHeight="1">
      <c r="A96" s="34"/>
      <c r="B96" s="154"/>
      <c r="C96" s="155" t="s">
        <v>238</v>
      </c>
      <c r="D96" s="155" t="s">
        <v>183</v>
      </c>
      <c r="E96" s="156" t="s">
        <v>1229</v>
      </c>
      <c r="F96" s="157" t="s">
        <v>1230</v>
      </c>
      <c r="G96" s="158" t="s">
        <v>216</v>
      </c>
      <c r="H96" s="159">
        <v>500</v>
      </c>
      <c r="I96" s="160"/>
      <c r="J96" s="161">
        <f t="shared" si="0"/>
        <v>0</v>
      </c>
      <c r="K96" s="157" t="s">
        <v>1211</v>
      </c>
      <c r="L96" s="35"/>
      <c r="M96" s="162" t="s">
        <v>3</v>
      </c>
      <c r="N96" s="163" t="s">
        <v>45</v>
      </c>
      <c r="O96" s="55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6" t="s">
        <v>285</v>
      </c>
      <c r="AT96" s="166" t="s">
        <v>183</v>
      </c>
      <c r="AU96" s="166" t="s">
        <v>84</v>
      </c>
      <c r="AY96" s="19" t="s">
        <v>181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9" t="s">
        <v>82</v>
      </c>
      <c r="BK96" s="167">
        <f t="shared" si="9"/>
        <v>0</v>
      </c>
      <c r="BL96" s="19" t="s">
        <v>285</v>
      </c>
      <c r="BM96" s="166" t="s">
        <v>312</v>
      </c>
    </row>
    <row r="97" spans="1:65" s="12" customFormat="1" ht="22.9" customHeight="1">
      <c r="B97" s="141"/>
      <c r="D97" s="142" t="s">
        <v>73</v>
      </c>
      <c r="E97" s="152" t="s">
        <v>1231</v>
      </c>
      <c r="F97" s="152" t="s">
        <v>1232</v>
      </c>
      <c r="I97" s="144"/>
      <c r="J97" s="153">
        <f>BK97</f>
        <v>0</v>
      </c>
      <c r="L97" s="141"/>
      <c r="M97" s="146"/>
      <c r="N97" s="147"/>
      <c r="O97" s="147"/>
      <c r="P97" s="148">
        <f>SUM(P98:P99)</f>
        <v>0</v>
      </c>
      <c r="Q97" s="147"/>
      <c r="R97" s="148">
        <f>SUM(R98:R99)</f>
        <v>0</v>
      </c>
      <c r="S97" s="147"/>
      <c r="T97" s="149">
        <f>SUM(T98:T99)</f>
        <v>0</v>
      </c>
      <c r="AR97" s="142" t="s">
        <v>84</v>
      </c>
      <c r="AT97" s="150" t="s">
        <v>73</v>
      </c>
      <c r="AU97" s="150" t="s">
        <v>82</v>
      </c>
      <c r="AY97" s="142" t="s">
        <v>181</v>
      </c>
      <c r="BK97" s="151">
        <f>SUM(BK98:BK99)</f>
        <v>0</v>
      </c>
    </row>
    <row r="98" spans="1:65" s="2" customFormat="1" ht="21.75" customHeight="1">
      <c r="A98" s="34"/>
      <c r="B98" s="154"/>
      <c r="C98" s="155" t="s">
        <v>243</v>
      </c>
      <c r="D98" s="155" t="s">
        <v>183</v>
      </c>
      <c r="E98" s="156" t="s">
        <v>1233</v>
      </c>
      <c r="F98" s="157" t="s">
        <v>1234</v>
      </c>
      <c r="G98" s="158" t="s">
        <v>216</v>
      </c>
      <c r="H98" s="159">
        <v>20</v>
      </c>
      <c r="I98" s="160"/>
      <c r="J98" s="161">
        <f>ROUND(I98*H98,2)</f>
        <v>0</v>
      </c>
      <c r="K98" s="157" t="s">
        <v>1211</v>
      </c>
      <c r="L98" s="35"/>
      <c r="M98" s="162" t="s">
        <v>3</v>
      </c>
      <c r="N98" s="163" t="s">
        <v>45</v>
      </c>
      <c r="O98" s="55"/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6" t="s">
        <v>285</v>
      </c>
      <c r="AT98" s="166" t="s">
        <v>183</v>
      </c>
      <c r="AU98" s="166" t="s">
        <v>84</v>
      </c>
      <c r="AY98" s="19" t="s">
        <v>181</v>
      </c>
      <c r="BE98" s="167">
        <f>IF(N98="základní",J98,0)</f>
        <v>0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9" t="s">
        <v>82</v>
      </c>
      <c r="BK98" s="167">
        <f>ROUND(I98*H98,2)</f>
        <v>0</v>
      </c>
      <c r="BL98" s="19" t="s">
        <v>285</v>
      </c>
      <c r="BM98" s="166" t="s">
        <v>337</v>
      </c>
    </row>
    <row r="99" spans="1:65" s="2" customFormat="1" ht="21.75" customHeight="1">
      <c r="A99" s="34"/>
      <c r="B99" s="154"/>
      <c r="C99" s="155" t="s">
        <v>249</v>
      </c>
      <c r="D99" s="155" t="s">
        <v>183</v>
      </c>
      <c r="E99" s="156" t="s">
        <v>1235</v>
      </c>
      <c r="F99" s="157" t="s">
        <v>1236</v>
      </c>
      <c r="G99" s="158" t="s">
        <v>234</v>
      </c>
      <c r="H99" s="159">
        <v>15</v>
      </c>
      <c r="I99" s="160"/>
      <c r="J99" s="161">
        <f>ROUND(I99*H99,2)</f>
        <v>0</v>
      </c>
      <c r="K99" s="157" t="s">
        <v>1211</v>
      </c>
      <c r="L99" s="35"/>
      <c r="M99" s="214" t="s">
        <v>3</v>
      </c>
      <c r="N99" s="215" t="s">
        <v>45</v>
      </c>
      <c r="O99" s="21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6" t="s">
        <v>285</v>
      </c>
      <c r="AT99" s="166" t="s">
        <v>183</v>
      </c>
      <c r="AU99" s="166" t="s">
        <v>84</v>
      </c>
      <c r="AY99" s="19" t="s">
        <v>181</v>
      </c>
      <c r="BE99" s="167">
        <f>IF(N99="základní",J99,0)</f>
        <v>0</v>
      </c>
      <c r="BF99" s="167">
        <f>IF(N99="snížená",J99,0)</f>
        <v>0</v>
      </c>
      <c r="BG99" s="167">
        <f>IF(N99="zákl. přenesená",J99,0)</f>
        <v>0</v>
      </c>
      <c r="BH99" s="167">
        <f>IF(N99="sníž. přenesená",J99,0)</f>
        <v>0</v>
      </c>
      <c r="BI99" s="167">
        <f>IF(N99="nulová",J99,0)</f>
        <v>0</v>
      </c>
      <c r="BJ99" s="19" t="s">
        <v>82</v>
      </c>
      <c r="BK99" s="167">
        <f>ROUND(I99*H99,2)</f>
        <v>0</v>
      </c>
      <c r="BL99" s="19" t="s">
        <v>285</v>
      </c>
      <c r="BM99" s="166" t="s">
        <v>345</v>
      </c>
    </row>
    <row r="100" spans="1:65" s="2" customFormat="1" ht="6.95" customHeight="1">
      <c r="A100" s="34"/>
      <c r="B100" s="44"/>
      <c r="C100" s="45"/>
      <c r="D100" s="45"/>
      <c r="E100" s="45"/>
      <c r="F100" s="45"/>
      <c r="G100" s="45"/>
      <c r="H100" s="45"/>
      <c r="I100" s="114"/>
      <c r="J100" s="45"/>
      <c r="K100" s="45"/>
      <c r="L100" s="35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autoFilter ref="C81:K99"/>
  <mergeCells count="9">
    <mergeCell ref="E50:H50"/>
    <mergeCell ref="E74:H74"/>
    <mergeCell ref="L2:V2"/>
    <mergeCell ref="E9:H9"/>
    <mergeCell ref="E18:H18"/>
    <mergeCell ref="E27:H27"/>
    <mergeCell ref="E7:J7"/>
    <mergeCell ref="E48:J48"/>
    <mergeCell ref="E72:J7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topLeftCell="A16" workbookViewId="0">
      <selection activeCell="E71" sqref="E71:J7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432" t="s">
        <v>6</v>
      </c>
      <c r="M2" s="433"/>
      <c r="N2" s="433"/>
      <c r="O2" s="433"/>
      <c r="P2" s="433"/>
      <c r="Q2" s="433"/>
      <c r="R2" s="433"/>
      <c r="S2" s="433"/>
      <c r="T2" s="433"/>
      <c r="U2" s="433"/>
      <c r="V2" s="433"/>
      <c r="AT2" s="19" t="s">
        <v>93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101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447" t="str">
        <f>'Rekapitulace stavby'!K6</f>
        <v>Praha Holešovice OŘ Praha - oprava - Oprava východního křídla odbavovací haly žst. Praha Holešovice</v>
      </c>
      <c r="F7" s="447"/>
      <c r="G7" s="447"/>
      <c r="H7" s="447"/>
      <c r="I7" s="447"/>
      <c r="J7" s="447"/>
      <c r="L7" s="22"/>
    </row>
    <row r="8" spans="1:46" s="2" customFormat="1" ht="12" customHeight="1">
      <c r="A8" s="34"/>
      <c r="B8" s="35"/>
      <c r="C8" s="34"/>
      <c r="D8" s="29" t="s">
        <v>108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426" t="s">
        <v>1237</v>
      </c>
      <c r="F9" s="446"/>
      <c r="G9" s="446"/>
      <c r="H9" s="446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1780</v>
      </c>
      <c r="F15" s="34"/>
      <c r="G15" s="34"/>
      <c r="H15" s="34"/>
      <c r="I15" s="96" t="s">
        <v>28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449" t="str">
        <f>'Rekapitulace stavby'!E14</f>
        <v>Vyplň údaj</v>
      </c>
      <c r="F18" s="441"/>
      <c r="G18" s="441"/>
      <c r="H18" s="441"/>
      <c r="I18" s="96" t="s">
        <v>28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96" t="s">
        <v>27</v>
      </c>
      <c r="J20" s="27" t="s">
        <v>32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33</v>
      </c>
      <c r="F21" s="34"/>
      <c r="G21" s="34"/>
      <c r="H21" s="34"/>
      <c r="I21" s="96" t="s">
        <v>28</v>
      </c>
      <c r="J21" s="27" t="s">
        <v>34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96" t="s">
        <v>27</v>
      </c>
      <c r="J23" s="27" t="str">
        <f>IF('Rekapitulace stavby'!AN19="","",'Rekapitulace stavby'!AN19)</f>
        <v/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>Ing.Alena Zahradníková</v>
      </c>
      <c r="F24" s="34"/>
      <c r="G24" s="34"/>
      <c r="H24" s="34"/>
      <c r="I24" s="96" t="s">
        <v>28</v>
      </c>
      <c r="J24" s="27" t="str">
        <f>IF('Rekapitulace stavby'!AN20="","",'Rekapitulace stavby'!AN20)</f>
        <v/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38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445" t="s">
        <v>3</v>
      </c>
      <c r="F27" s="445"/>
      <c r="G27" s="445"/>
      <c r="H27" s="445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40</v>
      </c>
      <c r="E30" s="34"/>
      <c r="F30" s="34"/>
      <c r="G30" s="34"/>
      <c r="H30" s="34"/>
      <c r="I30" s="94"/>
      <c r="J30" s="68">
        <f>ROUND(J81,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42</v>
      </c>
      <c r="G32" s="34"/>
      <c r="H32" s="34"/>
      <c r="I32" s="103" t="s">
        <v>41</v>
      </c>
      <c r="J32" s="38" t="s">
        <v>43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44</v>
      </c>
      <c r="E33" s="29" t="s">
        <v>45</v>
      </c>
      <c r="F33" s="105">
        <f>ROUND((SUM(BE81:BE84)),  2)</f>
        <v>0</v>
      </c>
      <c r="G33" s="34"/>
      <c r="H33" s="34"/>
      <c r="I33" s="106">
        <v>0.21</v>
      </c>
      <c r="J33" s="105">
        <f>ROUND(((SUM(BE81:BE84))*I33),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46</v>
      </c>
      <c r="F34" s="105">
        <f>ROUND((SUM(BF81:BF84)),  2)</f>
        <v>0</v>
      </c>
      <c r="G34" s="34"/>
      <c r="H34" s="34"/>
      <c r="I34" s="106">
        <v>0.15</v>
      </c>
      <c r="J34" s="105">
        <f>ROUND(((SUM(BF81:BF84))*I34),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47</v>
      </c>
      <c r="F35" s="105">
        <f>ROUND((SUM(BG81:BG84)),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48</v>
      </c>
      <c r="F36" s="105">
        <f>ROUND((SUM(BH81:BH84)),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5">
        <f>ROUND((SUM(BI81:BI84)),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50</v>
      </c>
      <c r="E39" s="57"/>
      <c r="F39" s="57"/>
      <c r="G39" s="109" t="s">
        <v>51</v>
      </c>
      <c r="H39" s="110" t="s">
        <v>52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140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447" t="str">
        <f>E7</f>
        <v>Praha Holešovice OŘ Praha - oprava - Oprava východního křídla odbavovací haly žst. Praha Holešovice</v>
      </c>
      <c r="F48" s="447"/>
      <c r="G48" s="447"/>
      <c r="H48" s="447"/>
      <c r="I48" s="447"/>
      <c r="J48" s="447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108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426" t="str">
        <f>E9</f>
        <v>04 - Elektroinstalace</v>
      </c>
      <c r="F50" s="446"/>
      <c r="G50" s="446"/>
      <c r="H50" s="446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26</v>
      </c>
      <c r="D54" s="34"/>
      <c r="E54" s="34"/>
      <c r="F54" s="27" t="str">
        <f>E15</f>
        <v>Správa železnic, státní organizace</v>
      </c>
      <c r="G54" s="34"/>
      <c r="H54" s="34"/>
      <c r="I54" s="96" t="s">
        <v>31</v>
      </c>
      <c r="J54" s="32" t="str">
        <f>E21</f>
        <v>PRODIN, a.s.,Jiráskova 169,Pardubice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96" t="s">
        <v>36</v>
      </c>
      <c r="J55" s="32" t="s">
        <v>1633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141</v>
      </c>
      <c r="D57" s="107"/>
      <c r="E57" s="107"/>
      <c r="F57" s="107"/>
      <c r="G57" s="107"/>
      <c r="H57" s="107"/>
      <c r="I57" s="117"/>
      <c r="J57" s="118" t="s">
        <v>142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72</v>
      </c>
      <c r="D59" s="34"/>
      <c r="E59" s="34"/>
      <c r="F59" s="34"/>
      <c r="G59" s="34"/>
      <c r="H59" s="34"/>
      <c r="I59" s="94"/>
      <c r="J59" s="68">
        <f>J81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143</v>
      </c>
    </row>
    <row r="60" spans="1:47" s="9" customFormat="1" ht="24.95" customHeight="1">
      <c r="B60" s="120"/>
      <c r="D60" s="121" t="s">
        <v>150</v>
      </c>
      <c r="E60" s="122"/>
      <c r="F60" s="122"/>
      <c r="G60" s="122"/>
      <c r="H60" s="122"/>
      <c r="I60" s="123"/>
      <c r="J60" s="124">
        <f>J82</f>
        <v>0</v>
      </c>
      <c r="L60" s="120"/>
    </row>
    <row r="61" spans="1:47" s="10" customFormat="1" ht="19.899999999999999" customHeight="1">
      <c r="B61" s="125"/>
      <c r="D61" s="126" t="s">
        <v>1238</v>
      </c>
      <c r="E61" s="127"/>
      <c r="F61" s="127"/>
      <c r="G61" s="127"/>
      <c r="H61" s="127"/>
      <c r="I61" s="128"/>
      <c r="J61" s="129">
        <f>J83</f>
        <v>0</v>
      </c>
      <c r="L61" s="125"/>
    </row>
    <row r="62" spans="1:47" s="2" customFormat="1" ht="21.75" customHeight="1">
      <c r="A62" s="34"/>
      <c r="B62" s="35"/>
      <c r="C62" s="34"/>
      <c r="D62" s="34"/>
      <c r="E62" s="34"/>
      <c r="F62" s="34"/>
      <c r="G62" s="34"/>
      <c r="H62" s="34"/>
      <c r="I62" s="94"/>
      <c r="J62" s="34"/>
      <c r="K62" s="34"/>
      <c r="L62" s="9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4"/>
      <c r="C63" s="45"/>
      <c r="D63" s="45"/>
      <c r="E63" s="45"/>
      <c r="F63" s="45"/>
      <c r="G63" s="45"/>
      <c r="H63" s="45"/>
      <c r="I63" s="114"/>
      <c r="J63" s="45"/>
      <c r="K63" s="45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6"/>
      <c r="C67" s="47"/>
      <c r="D67" s="47"/>
      <c r="E67" s="47"/>
      <c r="F67" s="47"/>
      <c r="G67" s="47"/>
      <c r="H67" s="47"/>
      <c r="I67" s="115"/>
      <c r="J67" s="47"/>
      <c r="K67" s="47"/>
      <c r="L67" s="9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166</v>
      </c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4"/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17</v>
      </c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4"/>
      <c r="D71" s="34"/>
      <c r="E71" s="447" t="str">
        <f>E7</f>
        <v>Praha Holešovice OŘ Praha - oprava - Oprava východního křídla odbavovací haly žst. Praha Holešovice</v>
      </c>
      <c r="F71" s="447"/>
      <c r="G71" s="447"/>
      <c r="H71" s="447"/>
      <c r="I71" s="447"/>
      <c r="J71" s="447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108</v>
      </c>
      <c r="D72" s="34"/>
      <c r="E72" s="34"/>
      <c r="F72" s="34"/>
      <c r="G72" s="34"/>
      <c r="H72" s="34"/>
      <c r="I72" s="94"/>
      <c r="J72" s="34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4"/>
      <c r="D73" s="34"/>
      <c r="E73" s="426" t="str">
        <f>E9</f>
        <v>04 - Elektroinstalace</v>
      </c>
      <c r="F73" s="446"/>
      <c r="G73" s="446"/>
      <c r="H73" s="446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4"/>
      <c r="E75" s="34"/>
      <c r="F75" s="27" t="str">
        <f>F12</f>
        <v>Praha 7,Holešovice,p.p.st.č.160/14</v>
      </c>
      <c r="G75" s="34"/>
      <c r="H75" s="34"/>
      <c r="I75" s="96" t="s">
        <v>24</v>
      </c>
      <c r="J75" s="52" t="str">
        <f>IF(J12="","",J12)</f>
        <v>27. 1. 2020</v>
      </c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40.15" customHeight="1">
      <c r="A77" s="34"/>
      <c r="B77" s="35"/>
      <c r="C77" s="29" t="s">
        <v>26</v>
      </c>
      <c r="D77" s="34"/>
      <c r="E77" s="34"/>
      <c r="F77" s="27" t="str">
        <f>E15</f>
        <v>Správa železnic, státní organizace</v>
      </c>
      <c r="G77" s="34"/>
      <c r="H77" s="34"/>
      <c r="I77" s="96" t="s">
        <v>31</v>
      </c>
      <c r="J77" s="32" t="str">
        <f>E21</f>
        <v>PRODIN, a.s.,Jiráskova 169,Pardubice</v>
      </c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29</v>
      </c>
      <c r="D78" s="34"/>
      <c r="E78" s="34"/>
      <c r="F78" s="27" t="str">
        <f>IF(E18="","",E18)</f>
        <v>Vyplň údaj</v>
      </c>
      <c r="G78" s="34"/>
      <c r="H78" s="34"/>
      <c r="I78" s="96" t="s">
        <v>36</v>
      </c>
      <c r="J78" s="32" t="s">
        <v>1633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4"/>
      <c r="D79" s="34"/>
      <c r="E79" s="34"/>
      <c r="F79" s="34"/>
      <c r="G79" s="34"/>
      <c r="H79" s="34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30"/>
      <c r="B80" s="131"/>
      <c r="C80" s="132" t="s">
        <v>167</v>
      </c>
      <c r="D80" s="133" t="s">
        <v>59</v>
      </c>
      <c r="E80" s="133" t="s">
        <v>55</v>
      </c>
      <c r="F80" s="133" t="s">
        <v>56</v>
      </c>
      <c r="G80" s="133" t="s">
        <v>168</v>
      </c>
      <c r="H80" s="133" t="s">
        <v>169</v>
      </c>
      <c r="I80" s="134" t="s">
        <v>170</v>
      </c>
      <c r="J80" s="133" t="s">
        <v>142</v>
      </c>
      <c r="K80" s="135" t="s">
        <v>171</v>
      </c>
      <c r="L80" s="136"/>
      <c r="M80" s="59" t="s">
        <v>3</v>
      </c>
      <c r="N80" s="60" t="s">
        <v>44</v>
      </c>
      <c r="O80" s="60" t="s">
        <v>172</v>
      </c>
      <c r="P80" s="60" t="s">
        <v>173</v>
      </c>
      <c r="Q80" s="60" t="s">
        <v>174</v>
      </c>
      <c r="R80" s="60" t="s">
        <v>175</v>
      </c>
      <c r="S80" s="60" t="s">
        <v>176</v>
      </c>
      <c r="T80" s="61" t="s">
        <v>177</v>
      </c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</row>
    <row r="81" spans="1:65" s="2" customFormat="1" ht="22.9" customHeight="1">
      <c r="A81" s="34"/>
      <c r="B81" s="35"/>
      <c r="C81" s="66" t="s">
        <v>178</v>
      </c>
      <c r="D81" s="34"/>
      <c r="E81" s="34"/>
      <c r="F81" s="34"/>
      <c r="G81" s="34"/>
      <c r="H81" s="34"/>
      <c r="I81" s="94"/>
      <c r="J81" s="137">
        <f>BK81</f>
        <v>0</v>
      </c>
      <c r="K81" s="34"/>
      <c r="L81" s="35"/>
      <c r="M81" s="62"/>
      <c r="N81" s="53"/>
      <c r="O81" s="63"/>
      <c r="P81" s="138">
        <f>P82</f>
        <v>0</v>
      </c>
      <c r="Q81" s="63"/>
      <c r="R81" s="138">
        <f>R82</f>
        <v>0</v>
      </c>
      <c r="S81" s="63"/>
      <c r="T81" s="13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73</v>
      </c>
      <c r="AU81" s="19" t="s">
        <v>143</v>
      </c>
      <c r="BK81" s="140">
        <f>BK82</f>
        <v>0</v>
      </c>
    </row>
    <row r="82" spans="1:65" s="12" customFormat="1" ht="25.9" customHeight="1">
      <c r="B82" s="141"/>
      <c r="D82" s="142" t="s">
        <v>73</v>
      </c>
      <c r="E82" s="143" t="s">
        <v>443</v>
      </c>
      <c r="F82" s="143" t="s">
        <v>444</v>
      </c>
      <c r="I82" s="144"/>
      <c r="J82" s="145">
        <f>BK82</f>
        <v>0</v>
      </c>
      <c r="L82" s="141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AR82" s="142" t="s">
        <v>84</v>
      </c>
      <c r="AT82" s="150" t="s">
        <v>73</v>
      </c>
      <c r="AU82" s="150" t="s">
        <v>74</v>
      </c>
      <c r="AY82" s="142" t="s">
        <v>181</v>
      </c>
      <c r="BK82" s="151">
        <f>BK83</f>
        <v>0</v>
      </c>
    </row>
    <row r="83" spans="1:65" s="12" customFormat="1" ht="22.9" customHeight="1">
      <c r="B83" s="141"/>
      <c r="D83" s="142" t="s">
        <v>73</v>
      </c>
      <c r="E83" s="152" t="s">
        <v>1239</v>
      </c>
      <c r="F83" s="152" t="s">
        <v>1240</v>
      </c>
      <c r="I83" s="144"/>
      <c r="J83" s="153">
        <f>BK83</f>
        <v>0</v>
      </c>
      <c r="L83" s="141"/>
      <c r="M83" s="146"/>
      <c r="N83" s="147"/>
      <c r="O83" s="147"/>
      <c r="P83" s="148">
        <f>P84</f>
        <v>0</v>
      </c>
      <c r="Q83" s="147"/>
      <c r="R83" s="148">
        <f>R84</f>
        <v>0</v>
      </c>
      <c r="S83" s="147"/>
      <c r="T83" s="149">
        <f>T84</f>
        <v>0</v>
      </c>
      <c r="AR83" s="142" t="s">
        <v>84</v>
      </c>
      <c r="AT83" s="150" t="s">
        <v>73</v>
      </c>
      <c r="AU83" s="150" t="s">
        <v>82</v>
      </c>
      <c r="AY83" s="142" t="s">
        <v>181</v>
      </c>
      <c r="BK83" s="151">
        <f>BK84</f>
        <v>0</v>
      </c>
    </row>
    <row r="84" spans="1:65" s="2" customFormat="1" ht="16.5" customHeight="1">
      <c r="A84" s="34"/>
      <c r="B84" s="154"/>
      <c r="C84" s="155" t="s">
        <v>82</v>
      </c>
      <c r="D84" s="155" t="s">
        <v>183</v>
      </c>
      <c r="E84" s="156" t="s">
        <v>1241</v>
      </c>
      <c r="F84" s="157" t="s">
        <v>92</v>
      </c>
      <c r="G84" s="158" t="s">
        <v>963</v>
      </c>
      <c r="H84" s="159">
        <v>1</v>
      </c>
      <c r="I84" s="160">
        <f>'EL Rekapitulace'!C24</f>
        <v>0</v>
      </c>
      <c r="J84" s="161">
        <f>ROUND(I84*H84,2)</f>
        <v>0</v>
      </c>
      <c r="K84" s="157" t="s">
        <v>3</v>
      </c>
      <c r="L84" s="35"/>
      <c r="M84" s="214" t="s">
        <v>3</v>
      </c>
      <c r="N84" s="215" t="s">
        <v>45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188</v>
      </c>
      <c r="AT84" s="166" t="s">
        <v>183</v>
      </c>
      <c r="AU84" s="166" t="s">
        <v>84</v>
      </c>
      <c r="AY84" s="19" t="s">
        <v>181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9" t="s">
        <v>82</v>
      </c>
      <c r="BK84" s="167">
        <f>ROUND(I84*H84,2)</f>
        <v>0</v>
      </c>
      <c r="BL84" s="19" t="s">
        <v>188</v>
      </c>
      <c r="BM84" s="166" t="s">
        <v>1242</v>
      </c>
    </row>
    <row r="85" spans="1:65" s="2" customFormat="1" ht="6.95" customHeight="1">
      <c r="A85" s="34"/>
      <c r="B85" s="44"/>
      <c r="C85" s="45"/>
      <c r="D85" s="45"/>
      <c r="E85" s="45"/>
      <c r="F85" s="45"/>
      <c r="G85" s="45"/>
      <c r="H85" s="45"/>
      <c r="I85" s="114"/>
      <c r="J85" s="45"/>
      <c r="K85" s="45"/>
      <c r="L85" s="35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autoFilter ref="C80:K84"/>
  <mergeCells count="9">
    <mergeCell ref="E50:H50"/>
    <mergeCell ref="E73:H73"/>
    <mergeCell ref="L2:V2"/>
    <mergeCell ref="E9:H9"/>
    <mergeCell ref="E18:H18"/>
    <mergeCell ref="E27:H27"/>
    <mergeCell ref="E7:J7"/>
    <mergeCell ref="E48:J48"/>
    <mergeCell ref="E71:J7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/>
  </sheetViews>
  <sheetFormatPr defaultRowHeight="15"/>
  <cols>
    <col min="1" max="1" width="45.83203125" style="321" bestFit="1" customWidth="1"/>
    <col min="2" max="2" width="9.33203125" style="322"/>
    <col min="3" max="3" width="10.83203125" style="322" bestFit="1" customWidth="1"/>
    <col min="4" max="5" width="9.33203125" style="311"/>
    <col min="6" max="6" width="0" style="323" hidden="1" customWidth="1"/>
    <col min="7" max="16384" width="9.33203125" style="311"/>
  </cols>
  <sheetData>
    <row r="1" spans="1:4">
      <c r="A1" s="308" t="s">
        <v>1367</v>
      </c>
      <c r="B1" s="309" t="s">
        <v>1487</v>
      </c>
      <c r="C1" s="309" t="s">
        <v>1488</v>
      </c>
      <c r="D1" s="310"/>
    </row>
    <row r="2" spans="1:4">
      <c r="A2" s="312" t="s">
        <v>1489</v>
      </c>
      <c r="B2" s="313"/>
      <c r="C2" s="313"/>
      <c r="D2" s="310"/>
    </row>
    <row r="3" spans="1:4">
      <c r="A3" s="314" t="s">
        <v>1490</v>
      </c>
      <c r="B3" s="315">
        <f>('EL Rozpočet'!E30)</f>
        <v>0</v>
      </c>
      <c r="C3" s="315"/>
      <c r="D3" s="310"/>
    </row>
    <row r="4" spans="1:4">
      <c r="A4" s="314" t="s">
        <v>1491</v>
      </c>
      <c r="B4" s="315">
        <f>B3 * 'EL Parametry'!B16 / 100</f>
        <v>0</v>
      </c>
      <c r="C4" s="315">
        <f>B3 * 'EL Parametry'!B17 / 100</f>
        <v>0</v>
      </c>
      <c r="D4" s="310"/>
    </row>
    <row r="5" spans="1:4">
      <c r="A5" s="314" t="s">
        <v>1492</v>
      </c>
      <c r="B5" s="315"/>
      <c r="C5" s="315">
        <f>('EL Rozpočet'!E105) + 0</f>
        <v>0</v>
      </c>
      <c r="D5" s="310"/>
    </row>
    <row r="6" spans="1:4">
      <c r="A6" s="314" t="s">
        <v>1493</v>
      </c>
      <c r="B6" s="315"/>
      <c r="C6" s="315">
        <f>('EL Rozpočet'!G30) + ('EL Rozpočet'!G105) + 0</f>
        <v>0</v>
      </c>
      <c r="D6" s="310"/>
    </row>
    <row r="7" spans="1:4">
      <c r="A7" s="316" t="s">
        <v>1494</v>
      </c>
      <c r="B7" s="317">
        <f>B3 + B4</f>
        <v>0</v>
      </c>
      <c r="C7" s="317">
        <f>C3 + C4 + C5 + C6</f>
        <v>0</v>
      </c>
      <c r="D7" s="310"/>
    </row>
    <row r="8" spans="1:4">
      <c r="A8" s="314" t="s">
        <v>1495</v>
      </c>
      <c r="B8" s="315"/>
      <c r="C8" s="315">
        <f>(C5 + C6) * 'EL Parametry'!B18 / 100</f>
        <v>0</v>
      </c>
      <c r="D8" s="310"/>
    </row>
    <row r="9" spans="1:4">
      <c r="A9" s="314" t="s">
        <v>1496</v>
      </c>
      <c r="B9" s="315"/>
      <c r="C9" s="315">
        <f>0 + 0</f>
        <v>0</v>
      </c>
      <c r="D9" s="310"/>
    </row>
    <row r="10" spans="1:4">
      <c r="A10" s="314" t="s">
        <v>1497</v>
      </c>
      <c r="B10" s="315"/>
      <c r="C10" s="315">
        <f>0 + 0</f>
        <v>0</v>
      </c>
      <c r="D10" s="310"/>
    </row>
    <row r="11" spans="1:4">
      <c r="A11" s="314" t="s">
        <v>1498</v>
      </c>
      <c r="B11" s="315"/>
      <c r="C11" s="315">
        <f>(C9 + C10) * 'EL Parametry'!B19 / 100</f>
        <v>0</v>
      </c>
      <c r="D11" s="310"/>
    </row>
    <row r="12" spans="1:4">
      <c r="A12" s="316" t="s">
        <v>1499</v>
      </c>
      <c r="B12" s="317">
        <f>B7</f>
        <v>0</v>
      </c>
      <c r="C12" s="317">
        <f>C7 + C8 + C9 + C10 + C11</f>
        <v>0</v>
      </c>
      <c r="D12" s="310"/>
    </row>
    <row r="13" spans="1:4">
      <c r="A13" s="314" t="s">
        <v>1500</v>
      </c>
      <c r="B13" s="315"/>
      <c r="C13" s="315">
        <f>(B12 + C12) * 'EL Parametry'!B20 / 100</f>
        <v>0</v>
      </c>
      <c r="D13" s="310"/>
    </row>
    <row r="14" spans="1:4">
      <c r="A14" s="314" t="s">
        <v>1501</v>
      </c>
      <c r="B14" s="315"/>
      <c r="C14" s="315">
        <f>(B12 + C12) * 'EL Parametry'!B21 / 100</f>
        <v>0</v>
      </c>
      <c r="D14" s="310"/>
    </row>
    <row r="15" spans="1:4">
      <c r="A15" s="314" t="s">
        <v>1502</v>
      </c>
      <c r="B15" s="315"/>
      <c r="C15" s="315">
        <f>(B7 + C7) * 'EL Parametry'!B22 / 100</f>
        <v>0</v>
      </c>
      <c r="D15" s="310"/>
    </row>
    <row r="16" spans="1:4">
      <c r="A16" s="312" t="s">
        <v>1503</v>
      </c>
      <c r="B16" s="313"/>
      <c r="C16" s="313">
        <f>B12 + C12 + C13 + C14 + C15</f>
        <v>0</v>
      </c>
      <c r="D16" s="310"/>
    </row>
    <row r="17" spans="1:4">
      <c r="A17" s="314" t="s">
        <v>3</v>
      </c>
      <c r="B17" s="315"/>
      <c r="C17" s="315"/>
      <c r="D17" s="310"/>
    </row>
    <row r="18" spans="1:4">
      <c r="A18" s="312" t="s">
        <v>1504</v>
      </c>
      <c r="B18" s="313"/>
      <c r="C18" s="313"/>
      <c r="D18" s="310"/>
    </row>
    <row r="19" spans="1:4">
      <c r="A19" s="314" t="s">
        <v>1505</v>
      </c>
      <c r="B19" s="315"/>
      <c r="C19" s="315">
        <f>C12 * 'EL Parametry'!B23 / 100</f>
        <v>0</v>
      </c>
      <c r="D19" s="310"/>
    </row>
    <row r="20" spans="1:4">
      <c r="A20" s="314" t="s">
        <v>1506</v>
      </c>
      <c r="B20" s="315"/>
      <c r="C20" s="315">
        <f>C12 * 'EL Parametry'!B24 / 100</f>
        <v>0</v>
      </c>
      <c r="D20" s="310"/>
    </row>
    <row r="21" spans="1:4">
      <c r="A21" s="312" t="s">
        <v>1507</v>
      </c>
      <c r="B21" s="313"/>
      <c r="C21" s="313">
        <f>C19 + C20</f>
        <v>0</v>
      </c>
      <c r="D21" s="310"/>
    </row>
    <row r="22" spans="1:4">
      <c r="A22" s="314" t="s">
        <v>1508</v>
      </c>
      <c r="B22" s="315"/>
      <c r="C22" s="315">
        <f>'EL Parametry'!B25 * 'EL Parametry'!B28 * (C16 * 'EL Parametry'!B27)^'EL Parametry'!B26</f>
        <v>0</v>
      </c>
      <c r="D22" s="310"/>
    </row>
    <row r="23" spans="1:4">
      <c r="A23" s="314" t="s">
        <v>3</v>
      </c>
      <c r="B23" s="315"/>
      <c r="C23" s="315"/>
      <c r="D23" s="310"/>
    </row>
    <row r="24" spans="1:4">
      <c r="A24" s="318" t="s">
        <v>1509</v>
      </c>
      <c r="B24" s="319"/>
      <c r="C24" s="319">
        <f>C16 + C21 + C22</f>
        <v>0</v>
      </c>
      <c r="D24" s="310"/>
    </row>
    <row r="25" spans="1:4">
      <c r="A25" s="314" t="s">
        <v>1510</v>
      </c>
      <c r="B25" s="315">
        <f>(SUM('EL Rozpočet'!E27:E29)+SUM('EL Rozpočet'!E32:E66,'EL Rozpočet'!E68:E102,'EL Rozpočet'!E104)) + (SUM('EL Rozpočet'!G27:G29)+SUM('EL Rozpočet'!G32:G66,'EL Rozpočet'!G68:G102)) + B4 + C4 + C8 + C11 + C13 + C14 + C15 + C21 + C22</f>
        <v>0</v>
      </c>
      <c r="C25" s="315">
        <f>B25 * 'EL Parametry'!B29 / 100</f>
        <v>0</v>
      </c>
      <c r="D25" s="310"/>
    </row>
    <row r="26" spans="1:4">
      <c r="A26" s="314" t="s">
        <v>1511</v>
      </c>
      <c r="B26" s="315">
        <f>(SUM('EL Rozpočet'!E27)+SUM('EL Rozpočet'!E32,'EL Rozpočet'!E34,'EL Rozpočet'!E36,'EL Rozpočet'!E39,'EL Rozpočet'!E42,'EL Rozpočet'!E44,'EL Rozpočet'!E46,'EL Rozpočet'!E50,'EL Rozpočet'!E52:E53,'EL Rozpočet'!E56,'EL Rozpočet'!E58,'EL Rozpočet'!E64,'EL Rozpočet'!E68:E69,'EL Rozpočet'!E76:E77,'EL Rozpočet'!E80,'EL Rozpočet'!E83:E84,'EL Rozpočet'!E93,'EL Rozpočet'!E95,'EL Rozpočet'!E97,'EL Rozpočet'!E99:E100)) + (SUM('EL Rozpočet'!G27)+SUM('EL Rozpočet'!G32,'EL Rozpočet'!G34,'EL Rozpočet'!G36,'EL Rozpočet'!G39,'EL Rozpočet'!G42,'EL Rozpočet'!G44,'EL Rozpočet'!G46,'EL Rozpočet'!G50,'EL Rozpočet'!G52:G53,'EL Rozpočet'!G56,'EL Rozpočet'!G58,'EL Rozpočet'!G64,'EL Rozpočet'!G68:G69,'EL Rozpočet'!G76:G77,'EL Rozpočet'!G80,'EL Rozpočet'!G83:G84,'EL Rozpočet'!G93,'EL Rozpočet'!G95,'EL Rozpočet'!G97,'EL Rozpočet'!G99:G100))</f>
        <v>0</v>
      </c>
      <c r="C26" s="315">
        <f>B26 * 'EL Parametry'!B30 / 100</f>
        <v>0</v>
      </c>
      <c r="D26" s="310"/>
    </row>
    <row r="27" spans="1:4">
      <c r="A27" s="318" t="s">
        <v>1512</v>
      </c>
      <c r="B27" s="319"/>
      <c r="C27" s="319">
        <f>C24 + C25 + C26</f>
        <v>0</v>
      </c>
      <c r="D27" s="310"/>
    </row>
    <row r="28" spans="1:4">
      <c r="A28" s="314" t="s">
        <v>3</v>
      </c>
      <c r="B28" s="315"/>
      <c r="C28" s="315"/>
      <c r="D28" s="310"/>
    </row>
    <row r="29" spans="1:4">
      <c r="A29" s="312" t="s">
        <v>1513</v>
      </c>
      <c r="B29" s="320" t="s">
        <v>1514</v>
      </c>
      <c r="C29" s="320" t="s">
        <v>1515</v>
      </c>
      <c r="D29" s="310"/>
    </row>
    <row r="30" spans="1:4">
      <c r="A30" s="314" t="s">
        <v>1516</v>
      </c>
      <c r="B30" s="315">
        <f>('EL Rozpočet'!E9)</f>
        <v>0</v>
      </c>
      <c r="C30" s="315">
        <f>('EL Rozpočet'!G9)</f>
        <v>0</v>
      </c>
      <c r="D30" s="310"/>
    </row>
    <row r="31" spans="1:4">
      <c r="A31" s="314" t="s">
        <v>1517</v>
      </c>
      <c r="B31" s="315">
        <f>('EL Rozpočet'!E25)</f>
        <v>0</v>
      </c>
      <c r="C31" s="315">
        <f>('EL Rozpočet'!G25)</f>
        <v>0</v>
      </c>
      <c r="D31" s="310"/>
    </row>
    <row r="32" spans="1:4">
      <c r="A32" s="314" t="s">
        <v>1518</v>
      </c>
      <c r="B32" s="315">
        <f>('EL Rozpočet'!E30)</f>
        <v>0</v>
      </c>
      <c r="C32" s="315">
        <f>('EL Rozpočet'!G30)</f>
        <v>0</v>
      </c>
      <c r="D32" s="310"/>
    </row>
    <row r="33" spans="1:4">
      <c r="A33" s="314" t="s">
        <v>1519</v>
      </c>
      <c r="B33" s="315">
        <f>('EL Rozpočet'!E105)</f>
        <v>0</v>
      </c>
      <c r="C33" s="315">
        <f>('EL Rozpočet'!G105)</f>
        <v>0</v>
      </c>
      <c r="D33" s="310"/>
    </row>
    <row r="34" spans="1:4">
      <c r="A34" s="314" t="s">
        <v>3</v>
      </c>
      <c r="B34" s="315"/>
      <c r="C34" s="315"/>
      <c r="D34" s="310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/>
  </sheetViews>
  <sheetFormatPr defaultRowHeight="15"/>
  <cols>
    <col min="1" max="1" width="80.6640625" style="321" bestFit="1" customWidth="1"/>
    <col min="2" max="2" width="4.6640625" style="321" bestFit="1" customWidth="1"/>
    <col min="3" max="3" width="7.5" style="322" bestFit="1" customWidth="1"/>
    <col min="4" max="4" width="8.33203125" style="322" bestFit="1" customWidth="1"/>
    <col min="5" max="5" width="15.6640625" style="322" bestFit="1" customWidth="1"/>
    <col min="6" max="6" width="7.5" style="322" bestFit="1" customWidth="1"/>
    <col min="7" max="7" width="14.6640625" style="322" bestFit="1" customWidth="1"/>
    <col min="8" max="8" width="6.1640625" style="322" bestFit="1" customWidth="1"/>
    <col min="9" max="9" width="13.33203125" style="322" bestFit="1" customWidth="1"/>
    <col min="10" max="11" width="9.33203125" style="311"/>
    <col min="12" max="12" width="2.33203125" style="323" hidden="1" customWidth="1"/>
    <col min="13" max="16384" width="9.33203125" style="311"/>
  </cols>
  <sheetData>
    <row r="1" spans="1:12">
      <c r="A1" s="308" t="s">
        <v>1367</v>
      </c>
      <c r="B1" s="308" t="s">
        <v>1520</v>
      </c>
      <c r="C1" s="309" t="s">
        <v>1521</v>
      </c>
      <c r="D1" s="309" t="s">
        <v>1514</v>
      </c>
      <c r="E1" s="309" t="s">
        <v>1522</v>
      </c>
      <c r="F1" s="309" t="s">
        <v>1515</v>
      </c>
      <c r="G1" s="309" t="s">
        <v>1523</v>
      </c>
      <c r="H1" s="309" t="s">
        <v>1524</v>
      </c>
      <c r="I1" s="309" t="s">
        <v>1437</v>
      </c>
      <c r="J1" s="310"/>
      <c r="K1" s="310"/>
      <c r="L1" s="323">
        <f>'EL Parametry'!B31/100*E33+'EL Parametry'!B31/100*E35+'EL Parametry'!B31/100*E37+'EL Parametry'!B31/100*E38+'EL Parametry'!B31/100*E40+'EL Parametry'!B31/100*E41+'EL Parametry'!B31/100*E43+'EL Parametry'!B31/100*E45+'EL Parametry'!B31/100*E47+'EL Parametry'!B31/100*E48+'EL Parametry'!B31/100*E49+'EL Parametry'!B31/100*E51+'EL Parametry'!B31/100*E54+'EL Parametry'!B31/100*E55+'EL Parametry'!B31/100*E57+'EL Parametry'!B31/100*E59+'EL Parametry'!B31/100*E60+'EL Parametry'!B31/100*E61+'EL Parametry'!B31/100*E62+'EL Parametry'!B31/100*E63+'EL Parametry'!B31/100*E65+'EL Parametry'!B31/100*E66+'EL Parametry'!B31/100*E70</f>
        <v>0</v>
      </c>
    </row>
    <row r="2" spans="1:12">
      <c r="A2" s="318" t="s">
        <v>1516</v>
      </c>
      <c r="B2" s="318" t="s">
        <v>3</v>
      </c>
      <c r="C2" s="319"/>
      <c r="D2" s="319"/>
      <c r="E2" s="319"/>
      <c r="F2" s="319"/>
      <c r="G2" s="319"/>
      <c r="H2" s="319"/>
      <c r="I2" s="319"/>
      <c r="J2" s="310"/>
      <c r="K2" s="310"/>
    </row>
    <row r="3" spans="1:12">
      <c r="A3" s="324" t="s">
        <v>1525</v>
      </c>
      <c r="B3" s="324" t="s">
        <v>3</v>
      </c>
      <c r="C3" s="325"/>
      <c r="D3" s="325"/>
      <c r="E3" s="325"/>
      <c r="F3" s="325"/>
      <c r="G3" s="325"/>
      <c r="H3" s="325"/>
      <c r="I3" s="325"/>
      <c r="J3" s="310"/>
      <c r="K3" s="310"/>
    </row>
    <row r="4" spans="1:12">
      <c r="A4" s="314" t="s">
        <v>1526</v>
      </c>
      <c r="B4" s="314" t="s">
        <v>1527</v>
      </c>
      <c r="C4" s="315">
        <v>1</v>
      </c>
      <c r="D4" s="315"/>
      <c r="E4" s="315">
        <f>C4*D4</f>
        <v>0</v>
      </c>
      <c r="F4" s="315"/>
      <c r="G4" s="315">
        <f>C4*F4</f>
        <v>0</v>
      </c>
      <c r="H4" s="315">
        <f>D4+F4</f>
        <v>0</v>
      </c>
      <c r="I4" s="315">
        <f>E4+G4</f>
        <v>0</v>
      </c>
      <c r="J4" s="310"/>
      <c r="K4" s="310"/>
    </row>
    <row r="5" spans="1:12">
      <c r="A5" s="324" t="s">
        <v>1528</v>
      </c>
      <c r="B5" s="324" t="s">
        <v>3</v>
      </c>
      <c r="C5" s="325"/>
      <c r="D5" s="325"/>
      <c r="E5" s="325"/>
      <c r="F5" s="325"/>
      <c r="G5" s="325"/>
      <c r="H5" s="325"/>
      <c r="I5" s="325"/>
      <c r="J5" s="310"/>
      <c r="K5" s="310"/>
    </row>
    <row r="6" spans="1:12">
      <c r="A6" s="314" t="s">
        <v>1529</v>
      </c>
      <c r="B6" s="314" t="s">
        <v>1530</v>
      </c>
      <c r="C6" s="315">
        <v>1</v>
      </c>
      <c r="D6" s="315"/>
      <c r="E6" s="315">
        <f>C6*D6</f>
        <v>0</v>
      </c>
      <c r="F6" s="315"/>
      <c r="G6" s="315">
        <f>C6*F6</f>
        <v>0</v>
      </c>
      <c r="H6" s="315">
        <f>D6+F6</f>
        <v>0</v>
      </c>
      <c r="I6" s="315">
        <f>E6+G6</f>
        <v>0</v>
      </c>
      <c r="J6" s="310"/>
      <c r="K6" s="310"/>
    </row>
    <row r="7" spans="1:12">
      <c r="A7" s="324" t="s">
        <v>1531</v>
      </c>
      <c r="B7" s="324" t="s">
        <v>3</v>
      </c>
      <c r="C7" s="326"/>
      <c r="D7" s="326"/>
      <c r="E7" s="326"/>
      <c r="F7" s="326"/>
      <c r="G7" s="326"/>
      <c r="H7" s="326"/>
      <c r="I7" s="326"/>
      <c r="J7" s="310"/>
      <c r="K7" s="310"/>
    </row>
    <row r="8" spans="1:12">
      <c r="A8" s="314" t="s">
        <v>1532</v>
      </c>
      <c r="B8" s="314" t="s">
        <v>1533</v>
      </c>
      <c r="C8" s="315">
        <v>2</v>
      </c>
      <c r="D8" s="315"/>
      <c r="E8" s="315">
        <f>C8*D8</f>
        <v>0</v>
      </c>
      <c r="F8" s="315"/>
      <c r="G8" s="315">
        <f>C8*F8</f>
        <v>0</v>
      </c>
      <c r="H8" s="315">
        <f>D8+F8</f>
        <v>0</v>
      </c>
      <c r="I8" s="315">
        <f>E8+G8</f>
        <v>0</v>
      </c>
      <c r="J8" s="310"/>
      <c r="K8" s="310"/>
    </row>
    <row r="9" spans="1:12">
      <c r="A9" s="318" t="s">
        <v>1534</v>
      </c>
      <c r="B9" s="318" t="s">
        <v>3</v>
      </c>
      <c r="C9" s="319"/>
      <c r="D9" s="319"/>
      <c r="E9" s="319">
        <f>SUM(E3:E8)</f>
        <v>0</v>
      </c>
      <c r="F9" s="319"/>
      <c r="G9" s="319">
        <f>SUM(G3:G8)</f>
        <v>0</v>
      </c>
      <c r="H9" s="319"/>
      <c r="I9" s="319">
        <f>SUM(I3:I8)</f>
        <v>0</v>
      </c>
      <c r="J9" s="310"/>
      <c r="K9" s="310"/>
    </row>
    <row r="10" spans="1:12">
      <c r="A10" s="318" t="s">
        <v>1517</v>
      </c>
      <c r="B10" s="318" t="s">
        <v>3</v>
      </c>
      <c r="C10" s="319"/>
      <c r="D10" s="319"/>
      <c r="E10" s="319"/>
      <c r="F10" s="319"/>
      <c r="G10" s="319"/>
      <c r="H10" s="319"/>
      <c r="I10" s="319"/>
      <c r="J10" s="310"/>
      <c r="K10" s="310"/>
    </row>
    <row r="11" spans="1:12">
      <c r="A11" s="324" t="s">
        <v>1535</v>
      </c>
      <c r="B11" s="324" t="s">
        <v>3</v>
      </c>
      <c r="C11" s="325"/>
      <c r="D11" s="325"/>
      <c r="E11" s="325"/>
      <c r="F11" s="325"/>
      <c r="G11" s="325"/>
      <c r="H11" s="325"/>
      <c r="I11" s="325"/>
      <c r="J11" s="310"/>
      <c r="K11" s="310"/>
    </row>
    <row r="12" spans="1:12">
      <c r="A12" s="324" t="s">
        <v>1536</v>
      </c>
      <c r="B12" s="324" t="s">
        <v>3</v>
      </c>
      <c r="C12" s="325"/>
      <c r="D12" s="325"/>
      <c r="E12" s="325"/>
      <c r="F12" s="325"/>
      <c r="G12" s="325"/>
      <c r="H12" s="325"/>
      <c r="I12" s="325"/>
      <c r="J12" s="310"/>
      <c r="K12" s="310"/>
    </row>
    <row r="13" spans="1:12">
      <c r="A13" s="314" t="s">
        <v>1537</v>
      </c>
      <c r="B13" s="314" t="s">
        <v>1530</v>
      </c>
      <c r="C13" s="315">
        <v>1</v>
      </c>
      <c r="D13" s="315"/>
      <c r="E13" s="315">
        <f>C13*D13</f>
        <v>0</v>
      </c>
      <c r="F13" s="315"/>
      <c r="G13" s="315">
        <f>C13*F13</f>
        <v>0</v>
      </c>
      <c r="H13" s="315">
        <f>D13+F13</f>
        <v>0</v>
      </c>
      <c r="I13" s="315">
        <f>E13+G13</f>
        <v>0</v>
      </c>
      <c r="J13" s="310"/>
      <c r="K13" s="310"/>
    </row>
    <row r="14" spans="1:12">
      <c r="A14" s="324" t="s">
        <v>1525</v>
      </c>
      <c r="B14" s="324" t="s">
        <v>3</v>
      </c>
      <c r="C14" s="325"/>
      <c r="D14" s="325"/>
      <c r="E14" s="325"/>
      <c r="F14" s="325"/>
      <c r="G14" s="325"/>
      <c r="H14" s="325"/>
      <c r="I14" s="325"/>
      <c r="J14" s="310"/>
      <c r="K14" s="310"/>
    </row>
    <row r="15" spans="1:12">
      <c r="A15" s="314" t="s">
        <v>1538</v>
      </c>
      <c r="B15" s="314" t="s">
        <v>1527</v>
      </c>
      <c r="C15" s="315">
        <v>1</v>
      </c>
      <c r="D15" s="315"/>
      <c r="E15" s="315">
        <f t="shared" ref="E15:E21" si="0">C15*D15</f>
        <v>0</v>
      </c>
      <c r="F15" s="315"/>
      <c r="G15" s="315">
        <f t="shared" ref="G15:G21" si="1">C15*F15</f>
        <v>0</v>
      </c>
      <c r="H15" s="315">
        <f t="shared" ref="H15:I21" si="2">D15+F15</f>
        <v>0</v>
      </c>
      <c r="I15" s="315">
        <f t="shared" si="2"/>
        <v>0</v>
      </c>
      <c r="J15" s="310"/>
      <c r="K15" s="310"/>
    </row>
    <row r="16" spans="1:12">
      <c r="A16" s="314" t="s">
        <v>1539</v>
      </c>
      <c r="B16" s="314" t="s">
        <v>1530</v>
      </c>
      <c r="C16" s="315">
        <v>1</v>
      </c>
      <c r="D16" s="315"/>
      <c r="E16" s="315">
        <f t="shared" si="0"/>
        <v>0</v>
      </c>
      <c r="F16" s="315"/>
      <c r="G16" s="315">
        <f t="shared" si="1"/>
        <v>0</v>
      </c>
      <c r="H16" s="315">
        <f t="shared" si="2"/>
        <v>0</v>
      </c>
      <c r="I16" s="315">
        <f t="shared" si="2"/>
        <v>0</v>
      </c>
      <c r="J16" s="310"/>
      <c r="K16" s="310"/>
    </row>
    <row r="17" spans="1:11">
      <c r="A17" s="314" t="s">
        <v>1540</v>
      </c>
      <c r="B17" s="314" t="s">
        <v>1527</v>
      </c>
      <c r="C17" s="315">
        <v>4</v>
      </c>
      <c r="D17" s="315"/>
      <c r="E17" s="315">
        <f t="shared" si="0"/>
        <v>0</v>
      </c>
      <c r="F17" s="315"/>
      <c r="G17" s="315">
        <f t="shared" si="1"/>
        <v>0</v>
      </c>
      <c r="H17" s="315">
        <f t="shared" si="2"/>
        <v>0</v>
      </c>
      <c r="I17" s="315">
        <f t="shared" si="2"/>
        <v>0</v>
      </c>
      <c r="J17" s="310"/>
      <c r="K17" s="310"/>
    </row>
    <row r="18" spans="1:11">
      <c r="A18" s="314" t="s">
        <v>1541</v>
      </c>
      <c r="B18" s="314" t="s">
        <v>1527</v>
      </c>
      <c r="C18" s="315">
        <v>34</v>
      </c>
      <c r="D18" s="315"/>
      <c r="E18" s="315">
        <f t="shared" si="0"/>
        <v>0</v>
      </c>
      <c r="F18" s="315"/>
      <c r="G18" s="315">
        <f t="shared" si="1"/>
        <v>0</v>
      </c>
      <c r="H18" s="315">
        <f t="shared" si="2"/>
        <v>0</v>
      </c>
      <c r="I18" s="315">
        <f t="shared" si="2"/>
        <v>0</v>
      </c>
      <c r="J18" s="310"/>
      <c r="K18" s="310"/>
    </row>
    <row r="19" spans="1:11">
      <c r="A19" s="314" t="s">
        <v>1542</v>
      </c>
      <c r="B19" s="314" t="s">
        <v>1527</v>
      </c>
      <c r="C19" s="315">
        <v>1</v>
      </c>
      <c r="D19" s="315"/>
      <c r="E19" s="315">
        <f t="shared" si="0"/>
        <v>0</v>
      </c>
      <c r="F19" s="315"/>
      <c r="G19" s="315">
        <f t="shared" si="1"/>
        <v>0</v>
      </c>
      <c r="H19" s="315">
        <f t="shared" si="2"/>
        <v>0</v>
      </c>
      <c r="I19" s="315">
        <f t="shared" si="2"/>
        <v>0</v>
      </c>
      <c r="J19" s="310"/>
      <c r="K19" s="310"/>
    </row>
    <row r="20" spans="1:11">
      <c r="A20" s="314" t="s">
        <v>1543</v>
      </c>
      <c r="B20" s="314" t="s">
        <v>1527</v>
      </c>
      <c r="C20" s="315">
        <v>2</v>
      </c>
      <c r="D20" s="315"/>
      <c r="E20" s="315">
        <f t="shared" si="0"/>
        <v>0</v>
      </c>
      <c r="F20" s="315"/>
      <c r="G20" s="315">
        <f t="shared" si="1"/>
        <v>0</v>
      </c>
      <c r="H20" s="315">
        <f t="shared" si="2"/>
        <v>0</v>
      </c>
      <c r="I20" s="315">
        <f t="shared" si="2"/>
        <v>0</v>
      </c>
      <c r="J20" s="310"/>
      <c r="K20" s="310"/>
    </row>
    <row r="21" spans="1:11">
      <c r="A21" s="314" t="s">
        <v>1544</v>
      </c>
      <c r="B21" s="314" t="s">
        <v>1527</v>
      </c>
      <c r="C21" s="315">
        <v>5</v>
      </c>
      <c r="D21" s="315"/>
      <c r="E21" s="315">
        <f t="shared" si="0"/>
        <v>0</v>
      </c>
      <c r="F21" s="315"/>
      <c r="G21" s="315">
        <f t="shared" si="1"/>
        <v>0</v>
      </c>
      <c r="H21" s="315">
        <f t="shared" si="2"/>
        <v>0</v>
      </c>
      <c r="I21" s="315">
        <f t="shared" si="2"/>
        <v>0</v>
      </c>
      <c r="J21" s="310"/>
      <c r="K21" s="310"/>
    </row>
    <row r="22" spans="1:11">
      <c r="A22" s="324" t="s">
        <v>1545</v>
      </c>
      <c r="B22" s="324" t="s">
        <v>3</v>
      </c>
      <c r="C22" s="325"/>
      <c r="D22" s="325"/>
      <c r="E22" s="325"/>
      <c r="F22" s="325"/>
      <c r="G22" s="325"/>
      <c r="H22" s="325"/>
      <c r="I22" s="325"/>
      <c r="J22" s="310"/>
      <c r="K22" s="310"/>
    </row>
    <row r="23" spans="1:11">
      <c r="A23" s="314" t="s">
        <v>1546</v>
      </c>
      <c r="B23" s="314" t="s">
        <v>1530</v>
      </c>
      <c r="C23" s="315">
        <v>55</v>
      </c>
      <c r="D23" s="315"/>
      <c r="E23" s="315">
        <f>C23*D23</f>
        <v>0</v>
      </c>
      <c r="F23" s="315"/>
      <c r="G23" s="315">
        <f>C23*F23</f>
        <v>0</v>
      </c>
      <c r="H23" s="315">
        <f>D23+F23</f>
        <v>0</v>
      </c>
      <c r="I23" s="315">
        <f>E23+G23</f>
        <v>0</v>
      </c>
      <c r="J23" s="310"/>
      <c r="K23" s="310"/>
    </row>
    <row r="24" spans="1:11">
      <c r="A24" s="314" t="s">
        <v>1547</v>
      </c>
      <c r="B24" s="314" t="s">
        <v>1530</v>
      </c>
      <c r="C24" s="315">
        <v>3</v>
      </c>
      <c r="D24" s="315"/>
      <c r="E24" s="315">
        <f>C24*D24</f>
        <v>0</v>
      </c>
      <c r="F24" s="315"/>
      <c r="G24" s="315">
        <f>C24*F24</f>
        <v>0</v>
      </c>
      <c r="H24" s="315">
        <f>D24+F24</f>
        <v>0</v>
      </c>
      <c r="I24" s="315">
        <f>E24+G24</f>
        <v>0</v>
      </c>
      <c r="J24" s="310"/>
      <c r="K24" s="310"/>
    </row>
    <row r="25" spans="1:11">
      <c r="A25" s="318" t="s">
        <v>1548</v>
      </c>
      <c r="B25" s="318" t="s">
        <v>3</v>
      </c>
      <c r="C25" s="319"/>
      <c r="D25" s="319"/>
      <c r="E25" s="319">
        <f>SUM(E11:E24)</f>
        <v>0</v>
      </c>
      <c r="F25" s="319"/>
      <c r="G25" s="319">
        <f>SUM(G11:G24)</f>
        <v>0</v>
      </c>
      <c r="H25" s="319"/>
      <c r="I25" s="319">
        <f>SUM(I11:I24)</f>
        <v>0</v>
      </c>
      <c r="J25" s="310"/>
      <c r="K25" s="310"/>
    </row>
    <row r="26" spans="1:11">
      <c r="A26" s="318" t="s">
        <v>1518</v>
      </c>
      <c r="B26" s="318" t="s">
        <v>3</v>
      </c>
      <c r="C26" s="319"/>
      <c r="D26" s="319"/>
      <c r="E26" s="319"/>
      <c r="F26" s="319"/>
      <c r="G26" s="319"/>
      <c r="H26" s="319"/>
      <c r="I26" s="319"/>
      <c r="J26" s="310"/>
      <c r="K26" s="310"/>
    </row>
    <row r="27" spans="1:11">
      <c r="A27" s="324" t="s">
        <v>1549</v>
      </c>
      <c r="B27" s="324" t="s">
        <v>3</v>
      </c>
      <c r="C27" s="325"/>
      <c r="D27" s="325"/>
      <c r="E27" s="325"/>
      <c r="F27" s="325"/>
      <c r="G27" s="325"/>
      <c r="H27" s="325"/>
      <c r="I27" s="325"/>
      <c r="J27" s="310"/>
      <c r="K27" s="310"/>
    </row>
    <row r="28" spans="1:11">
      <c r="A28" s="314" t="s">
        <v>1516</v>
      </c>
      <c r="B28" s="314" t="s">
        <v>1530</v>
      </c>
      <c r="C28" s="315">
        <v>1</v>
      </c>
      <c r="D28" s="315">
        <f>I9</f>
        <v>0</v>
      </c>
      <c r="E28" s="315">
        <f>C28*D28</f>
        <v>0</v>
      </c>
      <c r="F28" s="315"/>
      <c r="G28" s="315">
        <f>C28*F28</f>
        <v>0</v>
      </c>
      <c r="H28" s="315">
        <f>D28+F28</f>
        <v>0</v>
      </c>
      <c r="I28" s="315">
        <f>E28+G28</f>
        <v>0</v>
      </c>
      <c r="J28" s="310"/>
      <c r="K28" s="310"/>
    </row>
    <row r="29" spans="1:11">
      <c r="A29" s="314" t="s">
        <v>1517</v>
      </c>
      <c r="B29" s="314" t="s">
        <v>1530</v>
      </c>
      <c r="C29" s="315">
        <v>1</v>
      </c>
      <c r="D29" s="315">
        <f>I25</f>
        <v>0</v>
      </c>
      <c r="E29" s="315">
        <f>C29*D29</f>
        <v>0</v>
      </c>
      <c r="F29" s="315"/>
      <c r="G29" s="315">
        <f>C29*F29</f>
        <v>0</v>
      </c>
      <c r="H29" s="315">
        <f>D29+F29</f>
        <v>0</v>
      </c>
      <c r="I29" s="315">
        <f>E29+G29</f>
        <v>0</v>
      </c>
      <c r="J29" s="310"/>
      <c r="K29" s="310"/>
    </row>
    <row r="30" spans="1:11">
      <c r="A30" s="318" t="s">
        <v>1550</v>
      </c>
      <c r="B30" s="318" t="s">
        <v>3</v>
      </c>
      <c r="C30" s="319"/>
      <c r="D30" s="319"/>
      <c r="E30" s="319">
        <f>SUM(E27:E29)</f>
        <v>0</v>
      </c>
      <c r="F30" s="319"/>
      <c r="G30" s="319">
        <f>SUM(G27:G29)</f>
        <v>0</v>
      </c>
      <c r="H30" s="319"/>
      <c r="I30" s="319">
        <f>SUM(I27:I29)</f>
        <v>0</v>
      </c>
      <c r="J30" s="310"/>
      <c r="K30" s="310"/>
    </row>
    <row r="31" spans="1:11">
      <c r="A31" s="318" t="s">
        <v>1519</v>
      </c>
      <c r="B31" s="318" t="s">
        <v>3</v>
      </c>
      <c r="C31" s="319"/>
      <c r="D31" s="319"/>
      <c r="E31" s="319"/>
      <c r="F31" s="319"/>
      <c r="G31" s="319"/>
      <c r="H31" s="319"/>
      <c r="I31" s="319"/>
      <c r="J31" s="310"/>
      <c r="K31" s="310"/>
    </row>
    <row r="32" spans="1:11">
      <c r="A32" s="324" t="s">
        <v>1551</v>
      </c>
      <c r="B32" s="324" t="s">
        <v>3</v>
      </c>
      <c r="C32" s="325"/>
      <c r="D32" s="325"/>
      <c r="E32" s="325"/>
      <c r="F32" s="325"/>
      <c r="G32" s="325"/>
      <c r="H32" s="325"/>
      <c r="I32" s="325"/>
      <c r="J32" s="310"/>
      <c r="K32" s="310"/>
    </row>
    <row r="33" spans="1:11">
      <c r="A33" s="314" t="s">
        <v>1552</v>
      </c>
      <c r="B33" s="314" t="s">
        <v>1530</v>
      </c>
      <c r="C33" s="315">
        <v>1</v>
      </c>
      <c r="D33" s="315"/>
      <c r="E33" s="315">
        <f>C33*D33</f>
        <v>0</v>
      </c>
      <c r="F33" s="315"/>
      <c r="G33" s="315">
        <f>C33*F33</f>
        <v>0</v>
      </c>
      <c r="H33" s="315">
        <f>D33+F33</f>
        <v>0</v>
      </c>
      <c r="I33" s="315">
        <f>E33+G33</f>
        <v>0</v>
      </c>
      <c r="J33" s="310"/>
      <c r="K33" s="310"/>
    </row>
    <row r="34" spans="1:11">
      <c r="A34" s="327" t="s">
        <v>1553</v>
      </c>
      <c r="B34" s="327" t="s">
        <v>3</v>
      </c>
      <c r="C34" s="328"/>
      <c r="D34" s="328"/>
      <c r="E34" s="328"/>
      <c r="F34" s="328"/>
      <c r="G34" s="328"/>
      <c r="H34" s="328"/>
      <c r="I34" s="328"/>
      <c r="J34" s="310"/>
      <c r="K34" s="310"/>
    </row>
    <row r="35" spans="1:11">
      <c r="A35" s="314" t="s">
        <v>1554</v>
      </c>
      <c r="B35" s="314" t="s">
        <v>1530</v>
      </c>
      <c r="C35" s="315">
        <v>1</v>
      </c>
      <c r="D35" s="315"/>
      <c r="E35" s="315">
        <f>C35*D35</f>
        <v>0</v>
      </c>
      <c r="F35" s="315"/>
      <c r="G35" s="315">
        <f>C35*F35</f>
        <v>0</v>
      </c>
      <c r="H35" s="315">
        <f>D35+F35</f>
        <v>0</v>
      </c>
      <c r="I35" s="315">
        <f>E35+G35</f>
        <v>0</v>
      </c>
      <c r="J35" s="310"/>
      <c r="K35" s="310"/>
    </row>
    <row r="36" spans="1:11">
      <c r="A36" s="324" t="s">
        <v>1555</v>
      </c>
      <c r="B36" s="324" t="s">
        <v>3</v>
      </c>
      <c r="C36" s="325"/>
      <c r="D36" s="325"/>
      <c r="E36" s="325"/>
      <c r="F36" s="325"/>
      <c r="G36" s="325"/>
      <c r="H36" s="325"/>
      <c r="I36" s="325"/>
      <c r="J36" s="310"/>
      <c r="K36" s="310"/>
    </row>
    <row r="37" spans="1:11">
      <c r="A37" s="314" t="s">
        <v>1556</v>
      </c>
      <c r="B37" s="314" t="s">
        <v>234</v>
      </c>
      <c r="C37" s="315">
        <v>30</v>
      </c>
      <c r="D37" s="315"/>
      <c r="E37" s="315">
        <f>C37*D37</f>
        <v>0</v>
      </c>
      <c r="F37" s="315"/>
      <c r="G37" s="315">
        <f>C37*F37</f>
        <v>0</v>
      </c>
      <c r="H37" s="315">
        <f>D37+F37</f>
        <v>0</v>
      </c>
      <c r="I37" s="315">
        <f>E37+G37</f>
        <v>0</v>
      </c>
      <c r="J37" s="310"/>
      <c r="K37" s="310"/>
    </row>
    <row r="38" spans="1:11">
      <c r="A38" s="314" t="s">
        <v>1557</v>
      </c>
      <c r="B38" s="314" t="s">
        <v>234</v>
      </c>
      <c r="C38" s="315">
        <v>25</v>
      </c>
      <c r="D38" s="315"/>
      <c r="E38" s="315">
        <f>C38*D38</f>
        <v>0</v>
      </c>
      <c r="F38" s="315"/>
      <c r="G38" s="315">
        <f>C38*F38</f>
        <v>0</v>
      </c>
      <c r="H38" s="315">
        <f>D38+F38</f>
        <v>0</v>
      </c>
      <c r="I38" s="315">
        <f>E38+G38</f>
        <v>0</v>
      </c>
      <c r="J38" s="310"/>
      <c r="K38" s="310"/>
    </row>
    <row r="39" spans="1:11">
      <c r="A39" s="324" t="s">
        <v>1558</v>
      </c>
      <c r="B39" s="324" t="s">
        <v>3</v>
      </c>
      <c r="C39" s="325"/>
      <c r="D39" s="325"/>
      <c r="E39" s="325"/>
      <c r="F39" s="325"/>
      <c r="G39" s="325"/>
      <c r="H39" s="325"/>
      <c r="I39" s="325"/>
      <c r="J39" s="310"/>
      <c r="K39" s="310"/>
    </row>
    <row r="40" spans="1:11">
      <c r="A40" s="314" t="s">
        <v>1559</v>
      </c>
      <c r="B40" s="314" t="s">
        <v>1530</v>
      </c>
      <c r="C40" s="315">
        <v>85</v>
      </c>
      <c r="D40" s="315"/>
      <c r="E40" s="315">
        <f>C40*D40</f>
        <v>0</v>
      </c>
      <c r="F40" s="315"/>
      <c r="G40" s="315">
        <f>C40*F40</f>
        <v>0</v>
      </c>
      <c r="H40" s="315">
        <f>D40+F40</f>
        <v>0</v>
      </c>
      <c r="I40" s="315">
        <f>E40+G40</f>
        <v>0</v>
      </c>
      <c r="J40" s="310"/>
      <c r="K40" s="310"/>
    </row>
    <row r="41" spans="1:11">
      <c r="A41" s="314" t="s">
        <v>1560</v>
      </c>
      <c r="B41" s="314" t="s">
        <v>1530</v>
      </c>
      <c r="C41" s="315">
        <v>23</v>
      </c>
      <c r="D41" s="315"/>
      <c r="E41" s="315">
        <f>C41*D41</f>
        <v>0</v>
      </c>
      <c r="F41" s="315"/>
      <c r="G41" s="315">
        <f>C41*F41</f>
        <v>0</v>
      </c>
      <c r="H41" s="315">
        <f>D41+F41</f>
        <v>0</v>
      </c>
      <c r="I41" s="315">
        <f>E41+G41</f>
        <v>0</v>
      </c>
      <c r="J41" s="310"/>
      <c r="K41" s="310"/>
    </row>
    <row r="42" spans="1:11">
      <c r="A42" s="324" t="s">
        <v>1561</v>
      </c>
      <c r="B42" s="324" t="s">
        <v>3</v>
      </c>
      <c r="C42" s="326"/>
      <c r="D42" s="326"/>
      <c r="E42" s="326"/>
      <c r="F42" s="326"/>
      <c r="G42" s="326"/>
      <c r="H42" s="326"/>
      <c r="I42" s="326"/>
      <c r="J42" s="310"/>
      <c r="K42" s="310"/>
    </row>
    <row r="43" spans="1:11">
      <c r="A43" s="314" t="s">
        <v>1562</v>
      </c>
      <c r="B43" s="314" t="s">
        <v>234</v>
      </c>
      <c r="C43" s="315">
        <v>35</v>
      </c>
      <c r="D43" s="315"/>
      <c r="E43" s="315">
        <f>C43*D43</f>
        <v>0</v>
      </c>
      <c r="F43" s="315"/>
      <c r="G43" s="315">
        <f>C43*F43</f>
        <v>0</v>
      </c>
      <c r="H43" s="315">
        <f>D43+F43</f>
        <v>0</v>
      </c>
      <c r="I43" s="315">
        <f>E43+G43</f>
        <v>0</v>
      </c>
      <c r="J43" s="310"/>
      <c r="K43" s="310"/>
    </row>
    <row r="44" spans="1:11">
      <c r="A44" s="324" t="s">
        <v>1563</v>
      </c>
      <c r="B44" s="324" t="s">
        <v>3</v>
      </c>
      <c r="C44" s="326"/>
      <c r="D44" s="326"/>
      <c r="E44" s="326"/>
      <c r="F44" s="326"/>
      <c r="G44" s="326"/>
      <c r="H44" s="326"/>
      <c r="I44" s="326"/>
      <c r="J44" s="310"/>
      <c r="K44" s="310"/>
    </row>
    <row r="45" spans="1:11">
      <c r="A45" s="314" t="s">
        <v>1564</v>
      </c>
      <c r="B45" s="314" t="s">
        <v>234</v>
      </c>
      <c r="C45" s="315">
        <v>25</v>
      </c>
      <c r="D45" s="315"/>
      <c r="E45" s="315">
        <f>C45*D45</f>
        <v>0</v>
      </c>
      <c r="F45" s="315"/>
      <c r="G45" s="315">
        <f>C45*F45</f>
        <v>0</v>
      </c>
      <c r="H45" s="315">
        <f>D45+F45</f>
        <v>0</v>
      </c>
      <c r="I45" s="315">
        <f>E45+G45</f>
        <v>0</v>
      </c>
      <c r="J45" s="310"/>
      <c r="K45" s="310"/>
    </row>
    <row r="46" spans="1:11">
      <c r="A46" s="324" t="s">
        <v>1565</v>
      </c>
      <c r="B46" s="324" t="s">
        <v>3</v>
      </c>
      <c r="C46" s="325"/>
      <c r="D46" s="325"/>
      <c r="E46" s="325"/>
      <c r="F46" s="325"/>
      <c r="G46" s="325"/>
      <c r="H46" s="325"/>
      <c r="I46" s="325"/>
      <c r="J46" s="310"/>
      <c r="K46" s="310"/>
    </row>
    <row r="47" spans="1:11">
      <c r="A47" s="314" t="s">
        <v>1566</v>
      </c>
      <c r="B47" s="314" t="s">
        <v>1530</v>
      </c>
      <c r="C47" s="315">
        <v>46</v>
      </c>
      <c r="D47" s="315"/>
      <c r="E47" s="315">
        <f>C47*D47</f>
        <v>0</v>
      </c>
      <c r="F47" s="315"/>
      <c r="G47" s="315">
        <f>C47*F47</f>
        <v>0</v>
      </c>
      <c r="H47" s="315">
        <f t="shared" ref="H47:I49" si="3">D47+F47</f>
        <v>0</v>
      </c>
      <c r="I47" s="315">
        <f t="shared" si="3"/>
        <v>0</v>
      </c>
      <c r="J47" s="310"/>
      <c r="K47" s="310"/>
    </row>
    <row r="48" spans="1:11">
      <c r="A48" s="314" t="s">
        <v>1567</v>
      </c>
      <c r="B48" s="314" t="s">
        <v>1530</v>
      </c>
      <c r="C48" s="315">
        <v>69</v>
      </c>
      <c r="D48" s="315"/>
      <c r="E48" s="315">
        <f>C48*D48</f>
        <v>0</v>
      </c>
      <c r="F48" s="315"/>
      <c r="G48" s="315">
        <f>C48*F48</f>
        <v>0</v>
      </c>
      <c r="H48" s="315">
        <f t="shared" si="3"/>
        <v>0</v>
      </c>
      <c r="I48" s="315">
        <f t="shared" si="3"/>
        <v>0</v>
      </c>
      <c r="J48" s="310"/>
      <c r="K48" s="310"/>
    </row>
    <row r="49" spans="1:11">
      <c r="A49" s="314" t="s">
        <v>1568</v>
      </c>
      <c r="B49" s="314" t="s">
        <v>1530</v>
      </c>
      <c r="C49" s="315">
        <v>46</v>
      </c>
      <c r="D49" s="315"/>
      <c r="E49" s="315">
        <f>C49*D49</f>
        <v>0</v>
      </c>
      <c r="F49" s="315"/>
      <c r="G49" s="315">
        <f>C49*F49</f>
        <v>0</v>
      </c>
      <c r="H49" s="315">
        <f t="shared" si="3"/>
        <v>0</v>
      </c>
      <c r="I49" s="315">
        <f t="shared" si="3"/>
        <v>0</v>
      </c>
      <c r="J49" s="310"/>
      <c r="K49" s="310"/>
    </row>
    <row r="50" spans="1:11">
      <c r="A50" s="324" t="s">
        <v>1569</v>
      </c>
      <c r="B50" s="324" t="s">
        <v>3</v>
      </c>
      <c r="C50" s="326"/>
      <c r="D50" s="326"/>
      <c r="E50" s="326"/>
      <c r="F50" s="326"/>
      <c r="G50" s="326"/>
      <c r="H50" s="326"/>
      <c r="I50" s="326"/>
      <c r="J50" s="310"/>
      <c r="K50" s="310"/>
    </row>
    <row r="51" spans="1:11">
      <c r="A51" s="314" t="s">
        <v>1570</v>
      </c>
      <c r="B51" s="314" t="s">
        <v>234</v>
      </c>
      <c r="C51" s="315">
        <v>35</v>
      </c>
      <c r="D51" s="315"/>
      <c r="E51" s="315">
        <f>C51*D51</f>
        <v>0</v>
      </c>
      <c r="F51" s="315"/>
      <c r="G51" s="315">
        <f>C51*F51</f>
        <v>0</v>
      </c>
      <c r="H51" s="315">
        <f>D51+F51</f>
        <v>0</v>
      </c>
      <c r="I51" s="315">
        <f>E51+G51</f>
        <v>0</v>
      </c>
      <c r="J51" s="310"/>
      <c r="K51" s="310"/>
    </row>
    <row r="52" spans="1:11">
      <c r="A52" s="324" t="s">
        <v>1569</v>
      </c>
      <c r="B52" s="324" t="s">
        <v>3</v>
      </c>
      <c r="C52" s="325"/>
      <c r="D52" s="325"/>
      <c r="E52" s="325"/>
      <c r="F52" s="325"/>
      <c r="G52" s="325"/>
      <c r="H52" s="325"/>
      <c r="I52" s="325"/>
      <c r="J52" s="310"/>
      <c r="K52" s="310"/>
    </row>
    <row r="53" spans="1:11">
      <c r="A53" s="324" t="s">
        <v>1571</v>
      </c>
      <c r="B53" s="324" t="s">
        <v>3</v>
      </c>
      <c r="C53" s="325"/>
      <c r="D53" s="325"/>
      <c r="E53" s="325"/>
      <c r="F53" s="325"/>
      <c r="G53" s="325"/>
      <c r="H53" s="325"/>
      <c r="I53" s="325"/>
      <c r="J53" s="310"/>
      <c r="K53" s="310"/>
    </row>
    <row r="54" spans="1:11">
      <c r="A54" s="314" t="s">
        <v>1572</v>
      </c>
      <c r="B54" s="314" t="s">
        <v>1530</v>
      </c>
      <c r="C54" s="315">
        <v>4</v>
      </c>
      <c r="D54" s="315"/>
      <c r="E54" s="315">
        <f>C54*D54</f>
        <v>0</v>
      </c>
      <c r="F54" s="315"/>
      <c r="G54" s="315">
        <f>C54*F54</f>
        <v>0</v>
      </c>
      <c r="H54" s="315">
        <f>D54+F54</f>
        <v>0</v>
      </c>
      <c r="I54" s="315">
        <f>E54+G54</f>
        <v>0</v>
      </c>
      <c r="J54" s="310"/>
      <c r="K54" s="310"/>
    </row>
    <row r="55" spans="1:11">
      <c r="A55" s="314" t="s">
        <v>1573</v>
      </c>
      <c r="B55" s="314" t="s">
        <v>1530</v>
      </c>
      <c r="C55" s="315">
        <v>2</v>
      </c>
      <c r="D55" s="315"/>
      <c r="E55" s="315">
        <f>C55*D55</f>
        <v>0</v>
      </c>
      <c r="F55" s="315"/>
      <c r="G55" s="315">
        <f>C55*F55</f>
        <v>0</v>
      </c>
      <c r="H55" s="315">
        <f>D55+F55</f>
        <v>0</v>
      </c>
      <c r="I55" s="315">
        <f>E55+G55</f>
        <v>0</v>
      </c>
      <c r="J55" s="310"/>
      <c r="K55" s="310"/>
    </row>
    <row r="56" spans="1:11">
      <c r="A56" s="324" t="s">
        <v>1574</v>
      </c>
      <c r="B56" s="324" t="s">
        <v>3</v>
      </c>
      <c r="C56" s="325"/>
      <c r="D56" s="325"/>
      <c r="E56" s="325"/>
      <c r="F56" s="325"/>
      <c r="G56" s="325"/>
      <c r="H56" s="325"/>
      <c r="I56" s="325"/>
      <c r="J56" s="310"/>
      <c r="K56" s="310"/>
    </row>
    <row r="57" spans="1:11">
      <c r="A57" s="314" t="s">
        <v>1575</v>
      </c>
      <c r="B57" s="314" t="s">
        <v>234</v>
      </c>
      <c r="C57" s="315">
        <v>90</v>
      </c>
      <c r="D57" s="315"/>
      <c r="E57" s="315">
        <f>C57*D57</f>
        <v>0</v>
      </c>
      <c r="F57" s="315"/>
      <c r="G57" s="315">
        <f>C57*F57</f>
        <v>0</v>
      </c>
      <c r="H57" s="315">
        <f>D57+F57</f>
        <v>0</v>
      </c>
      <c r="I57" s="315">
        <f>E57+G57</f>
        <v>0</v>
      </c>
      <c r="J57" s="310"/>
      <c r="K57" s="310"/>
    </row>
    <row r="58" spans="1:11">
      <c r="A58" s="324" t="s">
        <v>1574</v>
      </c>
      <c r="B58" s="324" t="s">
        <v>3</v>
      </c>
      <c r="C58" s="325"/>
      <c r="D58" s="325"/>
      <c r="E58" s="325"/>
      <c r="F58" s="325"/>
      <c r="G58" s="325"/>
      <c r="H58" s="325"/>
      <c r="I58" s="325"/>
      <c r="J58" s="310"/>
      <c r="K58" s="310"/>
    </row>
    <row r="59" spans="1:11">
      <c r="A59" s="314" t="s">
        <v>1576</v>
      </c>
      <c r="B59" s="314" t="s">
        <v>234</v>
      </c>
      <c r="C59" s="315">
        <v>75</v>
      </c>
      <c r="D59" s="315"/>
      <c r="E59" s="315">
        <f>C59*D59</f>
        <v>0</v>
      </c>
      <c r="F59" s="315"/>
      <c r="G59" s="315">
        <f>C59*F59</f>
        <v>0</v>
      </c>
      <c r="H59" s="315">
        <f t="shared" ref="H59:I63" si="4">D59+F59</f>
        <v>0</v>
      </c>
      <c r="I59" s="315">
        <f t="shared" si="4"/>
        <v>0</v>
      </c>
      <c r="J59" s="310"/>
      <c r="K59" s="310"/>
    </row>
    <row r="60" spans="1:11">
      <c r="A60" s="314" t="s">
        <v>1577</v>
      </c>
      <c r="B60" s="314" t="s">
        <v>234</v>
      </c>
      <c r="C60" s="315">
        <v>375</v>
      </c>
      <c r="D60" s="315"/>
      <c r="E60" s="315">
        <f>C60*D60</f>
        <v>0</v>
      </c>
      <c r="F60" s="315"/>
      <c r="G60" s="315">
        <f>C60*F60</f>
        <v>0</v>
      </c>
      <c r="H60" s="315">
        <f t="shared" si="4"/>
        <v>0</v>
      </c>
      <c r="I60" s="315">
        <f t="shared" si="4"/>
        <v>0</v>
      </c>
      <c r="J60" s="310"/>
      <c r="K60" s="310"/>
    </row>
    <row r="61" spans="1:11">
      <c r="A61" s="314" t="s">
        <v>1578</v>
      </c>
      <c r="B61" s="314" t="s">
        <v>234</v>
      </c>
      <c r="C61" s="315">
        <v>60</v>
      </c>
      <c r="D61" s="315"/>
      <c r="E61" s="315">
        <f>C61*D61</f>
        <v>0</v>
      </c>
      <c r="F61" s="315"/>
      <c r="G61" s="315">
        <f>C61*F61</f>
        <v>0</v>
      </c>
      <c r="H61" s="315">
        <f t="shared" si="4"/>
        <v>0</v>
      </c>
      <c r="I61" s="315">
        <f t="shared" si="4"/>
        <v>0</v>
      </c>
      <c r="J61" s="310"/>
      <c r="K61" s="310"/>
    </row>
    <row r="62" spans="1:11">
      <c r="A62" s="314" t="s">
        <v>1579</v>
      </c>
      <c r="B62" s="314" t="s">
        <v>234</v>
      </c>
      <c r="C62" s="315">
        <v>10</v>
      </c>
      <c r="D62" s="315"/>
      <c r="E62" s="315">
        <f>C62*D62</f>
        <v>0</v>
      </c>
      <c r="F62" s="315"/>
      <c r="G62" s="315">
        <f>C62*F62</f>
        <v>0</v>
      </c>
      <c r="H62" s="315">
        <f t="shared" si="4"/>
        <v>0</v>
      </c>
      <c r="I62" s="315">
        <f t="shared" si="4"/>
        <v>0</v>
      </c>
      <c r="J62" s="310"/>
      <c r="K62" s="310"/>
    </row>
    <row r="63" spans="1:11">
      <c r="A63" s="314" t="s">
        <v>1580</v>
      </c>
      <c r="B63" s="314" t="s">
        <v>234</v>
      </c>
      <c r="C63" s="315">
        <v>20</v>
      </c>
      <c r="D63" s="315"/>
      <c r="E63" s="315">
        <f>C63*D63</f>
        <v>0</v>
      </c>
      <c r="F63" s="315"/>
      <c r="G63" s="315">
        <f>C63*F63</f>
        <v>0</v>
      </c>
      <c r="H63" s="315">
        <f t="shared" si="4"/>
        <v>0</v>
      </c>
      <c r="I63" s="315">
        <f t="shared" si="4"/>
        <v>0</v>
      </c>
      <c r="J63" s="310"/>
      <c r="K63" s="310"/>
    </row>
    <row r="64" spans="1:11">
      <c r="A64" s="324" t="s">
        <v>1581</v>
      </c>
      <c r="B64" s="324" t="s">
        <v>3</v>
      </c>
      <c r="C64" s="325"/>
      <c r="D64" s="325"/>
      <c r="E64" s="325"/>
      <c r="F64" s="325"/>
      <c r="G64" s="325"/>
      <c r="H64" s="325"/>
      <c r="I64" s="325"/>
      <c r="J64" s="310"/>
      <c r="K64" s="310"/>
    </row>
    <row r="65" spans="1:11">
      <c r="A65" s="314" t="s">
        <v>1582</v>
      </c>
      <c r="B65" s="314" t="s">
        <v>1530</v>
      </c>
      <c r="C65" s="315">
        <v>89</v>
      </c>
      <c r="D65" s="315"/>
      <c r="E65" s="315">
        <f>C65*D65</f>
        <v>0</v>
      </c>
      <c r="F65" s="315"/>
      <c r="G65" s="315">
        <f>C65*F65</f>
        <v>0</v>
      </c>
      <c r="H65" s="315">
        <f t="shared" ref="H65:I67" si="5">D65+F65</f>
        <v>0</v>
      </c>
      <c r="I65" s="315">
        <f t="shared" si="5"/>
        <v>0</v>
      </c>
      <c r="J65" s="310"/>
      <c r="K65" s="310"/>
    </row>
    <row r="66" spans="1:11">
      <c r="A66" s="314" t="s">
        <v>1583</v>
      </c>
      <c r="B66" s="314" t="s">
        <v>1530</v>
      </c>
      <c r="C66" s="315">
        <v>8</v>
      </c>
      <c r="D66" s="315"/>
      <c r="E66" s="315">
        <f>C66*D66</f>
        <v>0</v>
      </c>
      <c r="F66" s="315"/>
      <c r="G66" s="315">
        <f>C66*F66</f>
        <v>0</v>
      </c>
      <c r="H66" s="315">
        <f t="shared" si="5"/>
        <v>0</v>
      </c>
      <c r="I66" s="315">
        <f t="shared" si="5"/>
        <v>0</v>
      </c>
      <c r="J66" s="310"/>
      <c r="K66" s="310"/>
    </row>
    <row r="67" spans="1:11" ht="36.75">
      <c r="A67" s="329" t="s">
        <v>1584</v>
      </c>
      <c r="B67" s="330" t="s">
        <v>3</v>
      </c>
      <c r="C67" s="331"/>
      <c r="D67" s="331"/>
      <c r="E67" s="331"/>
      <c r="F67" s="331"/>
      <c r="G67" s="331"/>
      <c r="H67" s="331">
        <f t="shared" si="5"/>
        <v>0</v>
      </c>
      <c r="I67" s="331">
        <f t="shared" si="5"/>
        <v>0</v>
      </c>
      <c r="J67" s="310"/>
      <c r="K67" s="310"/>
    </row>
    <row r="68" spans="1:11">
      <c r="A68" s="327" t="s">
        <v>1585</v>
      </c>
      <c r="B68" s="327" t="s">
        <v>3</v>
      </c>
      <c r="C68" s="328"/>
      <c r="D68" s="328"/>
      <c r="E68" s="328"/>
      <c r="F68" s="328"/>
      <c r="G68" s="328"/>
      <c r="H68" s="328"/>
      <c r="I68" s="328"/>
      <c r="J68" s="310"/>
      <c r="K68" s="310"/>
    </row>
    <row r="69" spans="1:11">
      <c r="A69" s="327" t="s">
        <v>1586</v>
      </c>
      <c r="B69" s="327" t="s">
        <v>3</v>
      </c>
      <c r="C69" s="328"/>
      <c r="D69" s="328"/>
      <c r="E69" s="328"/>
      <c r="F69" s="328"/>
      <c r="G69" s="328"/>
      <c r="H69" s="328"/>
      <c r="I69" s="328"/>
      <c r="J69" s="310"/>
      <c r="K69" s="310"/>
    </row>
    <row r="70" spans="1:11">
      <c r="A70" s="314" t="s">
        <v>1587</v>
      </c>
      <c r="B70" s="314" t="s">
        <v>1530</v>
      </c>
      <c r="C70" s="315">
        <v>4</v>
      </c>
      <c r="D70" s="315"/>
      <c r="E70" s="315">
        <f t="shared" ref="E70:E75" si="6">C70*D70</f>
        <v>0</v>
      </c>
      <c r="F70" s="315"/>
      <c r="G70" s="315">
        <f t="shared" ref="G70:G75" si="7">C70*F70</f>
        <v>0</v>
      </c>
      <c r="H70" s="315">
        <f t="shared" ref="H70:I75" si="8">D70+F70</f>
        <v>0</v>
      </c>
      <c r="I70" s="315">
        <f t="shared" si="8"/>
        <v>0</v>
      </c>
      <c r="J70" s="310"/>
      <c r="K70" s="310"/>
    </row>
    <row r="71" spans="1:11">
      <c r="A71" s="314" t="s">
        <v>1588</v>
      </c>
      <c r="B71" s="314" t="s">
        <v>1530</v>
      </c>
      <c r="C71" s="315">
        <v>3</v>
      </c>
      <c r="D71" s="315"/>
      <c r="E71" s="315">
        <f t="shared" si="6"/>
        <v>0</v>
      </c>
      <c r="F71" s="315"/>
      <c r="G71" s="315">
        <f t="shared" si="7"/>
        <v>0</v>
      </c>
      <c r="H71" s="315">
        <f t="shared" si="8"/>
        <v>0</v>
      </c>
      <c r="I71" s="315">
        <f t="shared" si="8"/>
        <v>0</v>
      </c>
      <c r="J71" s="310"/>
      <c r="K71" s="310"/>
    </row>
    <row r="72" spans="1:11">
      <c r="A72" s="314" t="s">
        <v>1589</v>
      </c>
      <c r="B72" s="314" t="s">
        <v>1530</v>
      </c>
      <c r="C72" s="315">
        <v>6</v>
      </c>
      <c r="D72" s="315"/>
      <c r="E72" s="315">
        <f t="shared" si="6"/>
        <v>0</v>
      </c>
      <c r="F72" s="315"/>
      <c r="G72" s="315">
        <f t="shared" si="7"/>
        <v>0</v>
      </c>
      <c r="H72" s="315">
        <f t="shared" si="8"/>
        <v>0</v>
      </c>
      <c r="I72" s="315">
        <f t="shared" si="8"/>
        <v>0</v>
      </c>
      <c r="J72" s="310"/>
      <c r="K72" s="310"/>
    </row>
    <row r="73" spans="1:11">
      <c r="A73" s="314" t="s">
        <v>1590</v>
      </c>
      <c r="B73" s="314" t="s">
        <v>1530</v>
      </c>
      <c r="C73" s="315">
        <v>2</v>
      </c>
      <c r="D73" s="315"/>
      <c r="E73" s="315">
        <f t="shared" si="6"/>
        <v>0</v>
      </c>
      <c r="F73" s="315"/>
      <c r="G73" s="315">
        <f t="shared" si="7"/>
        <v>0</v>
      </c>
      <c r="H73" s="315">
        <f t="shared" si="8"/>
        <v>0</v>
      </c>
      <c r="I73" s="315">
        <f t="shared" si="8"/>
        <v>0</v>
      </c>
      <c r="J73" s="310"/>
      <c r="K73" s="310"/>
    </row>
    <row r="74" spans="1:11">
      <c r="A74" s="314" t="s">
        <v>1591</v>
      </c>
      <c r="B74" s="314" t="s">
        <v>1530</v>
      </c>
      <c r="C74" s="315">
        <v>2</v>
      </c>
      <c r="D74" s="315"/>
      <c r="E74" s="315">
        <f t="shared" si="6"/>
        <v>0</v>
      </c>
      <c r="F74" s="315"/>
      <c r="G74" s="315">
        <f t="shared" si="7"/>
        <v>0</v>
      </c>
      <c r="H74" s="315">
        <f t="shared" si="8"/>
        <v>0</v>
      </c>
      <c r="I74" s="315">
        <f t="shared" si="8"/>
        <v>0</v>
      </c>
      <c r="J74" s="310"/>
      <c r="K74" s="310"/>
    </row>
    <row r="75" spans="1:11">
      <c r="A75" s="314" t="s">
        <v>1592</v>
      </c>
      <c r="B75" s="314" t="s">
        <v>1530</v>
      </c>
      <c r="C75" s="315">
        <v>1</v>
      </c>
      <c r="D75" s="315"/>
      <c r="E75" s="315">
        <f t="shared" si="6"/>
        <v>0</v>
      </c>
      <c r="F75" s="315"/>
      <c r="G75" s="315">
        <f t="shared" si="7"/>
        <v>0</v>
      </c>
      <c r="H75" s="315">
        <f t="shared" si="8"/>
        <v>0</v>
      </c>
      <c r="I75" s="315">
        <f t="shared" si="8"/>
        <v>0</v>
      </c>
      <c r="J75" s="310"/>
      <c r="K75" s="310"/>
    </row>
    <row r="76" spans="1:11">
      <c r="A76" s="327" t="s">
        <v>1593</v>
      </c>
      <c r="B76" s="327" t="s">
        <v>3</v>
      </c>
      <c r="C76" s="328"/>
      <c r="D76" s="328"/>
      <c r="E76" s="328"/>
      <c r="F76" s="328"/>
      <c r="G76" s="328"/>
      <c r="H76" s="328"/>
      <c r="I76" s="328"/>
      <c r="J76" s="310"/>
      <c r="K76" s="310"/>
    </row>
    <row r="77" spans="1:11">
      <c r="A77" s="327" t="s">
        <v>1586</v>
      </c>
      <c r="B77" s="327" t="s">
        <v>3</v>
      </c>
      <c r="C77" s="328"/>
      <c r="D77" s="328"/>
      <c r="E77" s="328"/>
      <c r="F77" s="328"/>
      <c r="G77" s="328"/>
      <c r="H77" s="328"/>
      <c r="I77" s="328"/>
      <c r="J77" s="310"/>
      <c r="K77" s="310"/>
    </row>
    <row r="78" spans="1:11">
      <c r="A78" s="314" t="s">
        <v>1594</v>
      </c>
      <c r="B78" s="314" t="s">
        <v>1530</v>
      </c>
      <c r="C78" s="315">
        <v>67</v>
      </c>
      <c r="D78" s="315"/>
      <c r="E78" s="315">
        <f>C78*D78</f>
        <v>0</v>
      </c>
      <c r="F78" s="315"/>
      <c r="G78" s="315">
        <f>C78*F78</f>
        <v>0</v>
      </c>
      <c r="H78" s="315">
        <f>D78+F78</f>
        <v>0</v>
      </c>
      <c r="I78" s="315">
        <f>E78+G78</f>
        <v>0</v>
      </c>
      <c r="J78" s="310"/>
      <c r="K78" s="310"/>
    </row>
    <row r="79" spans="1:11">
      <c r="A79" s="314" t="s">
        <v>1595</v>
      </c>
      <c r="B79" s="314" t="s">
        <v>1530</v>
      </c>
      <c r="C79" s="315">
        <v>1</v>
      </c>
      <c r="D79" s="315"/>
      <c r="E79" s="315">
        <f>C79*D79</f>
        <v>0</v>
      </c>
      <c r="F79" s="315"/>
      <c r="G79" s="315">
        <f>C79*F79</f>
        <v>0</v>
      </c>
      <c r="H79" s="315">
        <f>D79+F79</f>
        <v>0</v>
      </c>
      <c r="I79" s="315">
        <f>E79+G79</f>
        <v>0</v>
      </c>
      <c r="J79" s="310"/>
      <c r="K79" s="310"/>
    </row>
    <row r="80" spans="1:11">
      <c r="A80" s="327" t="s">
        <v>1596</v>
      </c>
      <c r="B80" s="327" t="s">
        <v>3</v>
      </c>
      <c r="C80" s="328"/>
      <c r="D80" s="328"/>
      <c r="E80" s="328"/>
      <c r="F80" s="328"/>
      <c r="G80" s="328"/>
      <c r="H80" s="328"/>
      <c r="I80" s="328"/>
      <c r="J80" s="310"/>
      <c r="K80" s="310"/>
    </row>
    <row r="81" spans="1:11">
      <c r="A81" s="314" t="s">
        <v>1597</v>
      </c>
      <c r="B81" s="314" t="s">
        <v>1530</v>
      </c>
      <c r="C81" s="315">
        <v>2</v>
      </c>
      <c r="D81" s="315"/>
      <c r="E81" s="315">
        <f>C81*D81</f>
        <v>0</v>
      </c>
      <c r="F81" s="315"/>
      <c r="G81" s="315">
        <f>C81*F81</f>
        <v>0</v>
      </c>
      <c r="H81" s="315">
        <f>D81+F81</f>
        <v>0</v>
      </c>
      <c r="I81" s="315">
        <f>E81+G81</f>
        <v>0</v>
      </c>
      <c r="J81" s="310"/>
      <c r="K81" s="310"/>
    </row>
    <row r="82" spans="1:11">
      <c r="A82" s="314" t="s">
        <v>1598</v>
      </c>
      <c r="B82" s="314" t="s">
        <v>1530</v>
      </c>
      <c r="C82" s="315">
        <v>1</v>
      </c>
      <c r="D82" s="315"/>
      <c r="E82" s="315">
        <f>C82*D82</f>
        <v>0</v>
      </c>
      <c r="F82" s="315"/>
      <c r="G82" s="315">
        <f>C82*F82</f>
        <v>0</v>
      </c>
      <c r="H82" s="315">
        <f>D82+F82</f>
        <v>0</v>
      </c>
      <c r="I82" s="315">
        <f>E82+G82</f>
        <v>0</v>
      </c>
      <c r="J82" s="310"/>
      <c r="K82" s="310"/>
    </row>
    <row r="83" spans="1:11">
      <c r="A83" s="327" t="s">
        <v>1599</v>
      </c>
      <c r="B83" s="327" t="s">
        <v>3</v>
      </c>
      <c r="C83" s="328"/>
      <c r="D83" s="328"/>
      <c r="E83" s="328"/>
      <c r="F83" s="328"/>
      <c r="G83" s="328"/>
      <c r="H83" s="328"/>
      <c r="I83" s="328"/>
      <c r="J83" s="310"/>
      <c r="K83" s="310"/>
    </row>
    <row r="84" spans="1:11">
      <c r="A84" s="327" t="s">
        <v>1600</v>
      </c>
      <c r="B84" s="327" t="s">
        <v>3</v>
      </c>
      <c r="C84" s="328"/>
      <c r="D84" s="328"/>
      <c r="E84" s="328"/>
      <c r="F84" s="328"/>
      <c r="G84" s="328"/>
      <c r="H84" s="328"/>
      <c r="I84" s="328"/>
      <c r="J84" s="310"/>
      <c r="K84" s="310"/>
    </row>
    <row r="85" spans="1:11">
      <c r="A85" s="314" t="s">
        <v>1601</v>
      </c>
      <c r="B85" s="314" t="s">
        <v>1530</v>
      </c>
      <c r="C85" s="315">
        <v>16</v>
      </c>
      <c r="D85" s="315"/>
      <c r="E85" s="315">
        <f t="shared" ref="E85:E92" si="9">C85*D85</f>
        <v>0</v>
      </c>
      <c r="F85" s="315"/>
      <c r="G85" s="315">
        <f t="shared" ref="G85:G92" si="10">C85*F85</f>
        <v>0</v>
      </c>
      <c r="H85" s="315">
        <f t="shared" ref="H85:I92" si="11">D85+F85</f>
        <v>0</v>
      </c>
      <c r="I85" s="315">
        <f t="shared" si="11"/>
        <v>0</v>
      </c>
      <c r="J85" s="310"/>
      <c r="K85" s="310"/>
    </row>
    <row r="86" spans="1:11">
      <c r="A86" s="314" t="s">
        <v>1602</v>
      </c>
      <c r="B86" s="314" t="s">
        <v>1530</v>
      </c>
      <c r="C86" s="315">
        <v>3</v>
      </c>
      <c r="D86" s="315"/>
      <c r="E86" s="315">
        <f t="shared" si="9"/>
        <v>0</v>
      </c>
      <c r="F86" s="315"/>
      <c r="G86" s="315">
        <f t="shared" si="10"/>
        <v>0</v>
      </c>
      <c r="H86" s="315">
        <f t="shared" si="11"/>
        <v>0</v>
      </c>
      <c r="I86" s="315">
        <f t="shared" si="11"/>
        <v>0</v>
      </c>
      <c r="J86" s="310"/>
      <c r="K86" s="310"/>
    </row>
    <row r="87" spans="1:11">
      <c r="A87" s="314" t="s">
        <v>1603</v>
      </c>
      <c r="B87" s="314" t="s">
        <v>1530</v>
      </c>
      <c r="C87" s="315">
        <v>6</v>
      </c>
      <c r="D87" s="315"/>
      <c r="E87" s="315">
        <f t="shared" si="9"/>
        <v>0</v>
      </c>
      <c r="F87" s="315"/>
      <c r="G87" s="315">
        <f t="shared" si="10"/>
        <v>0</v>
      </c>
      <c r="H87" s="315">
        <f t="shared" si="11"/>
        <v>0</v>
      </c>
      <c r="I87" s="315">
        <f t="shared" si="11"/>
        <v>0</v>
      </c>
      <c r="J87" s="310"/>
      <c r="K87" s="310"/>
    </row>
    <row r="88" spans="1:11">
      <c r="A88" s="314" t="s">
        <v>1604</v>
      </c>
      <c r="B88" s="314" t="s">
        <v>1530</v>
      </c>
      <c r="C88" s="315">
        <v>3</v>
      </c>
      <c r="D88" s="315"/>
      <c r="E88" s="315">
        <f t="shared" si="9"/>
        <v>0</v>
      </c>
      <c r="F88" s="315"/>
      <c r="G88" s="315">
        <f t="shared" si="10"/>
        <v>0</v>
      </c>
      <c r="H88" s="315">
        <f t="shared" si="11"/>
        <v>0</v>
      </c>
      <c r="I88" s="315">
        <f t="shared" si="11"/>
        <v>0</v>
      </c>
      <c r="J88" s="310"/>
      <c r="K88" s="310"/>
    </row>
    <row r="89" spans="1:11">
      <c r="A89" s="314" t="s">
        <v>1605</v>
      </c>
      <c r="B89" s="314" t="s">
        <v>1530</v>
      </c>
      <c r="C89" s="315">
        <v>2</v>
      </c>
      <c r="D89" s="315"/>
      <c r="E89" s="315">
        <f t="shared" si="9"/>
        <v>0</v>
      </c>
      <c r="F89" s="315"/>
      <c r="G89" s="315">
        <f t="shared" si="10"/>
        <v>0</v>
      </c>
      <c r="H89" s="315">
        <f t="shared" si="11"/>
        <v>0</v>
      </c>
      <c r="I89" s="315">
        <f t="shared" si="11"/>
        <v>0</v>
      </c>
      <c r="J89" s="310"/>
      <c r="K89" s="310"/>
    </row>
    <row r="90" spans="1:11">
      <c r="A90" s="314" t="s">
        <v>1606</v>
      </c>
      <c r="B90" s="314" t="s">
        <v>1530</v>
      </c>
      <c r="C90" s="315">
        <v>2</v>
      </c>
      <c r="D90" s="315"/>
      <c r="E90" s="315">
        <f t="shared" si="9"/>
        <v>0</v>
      </c>
      <c r="F90" s="315"/>
      <c r="G90" s="315">
        <f t="shared" si="10"/>
        <v>0</v>
      </c>
      <c r="H90" s="315">
        <f t="shared" si="11"/>
        <v>0</v>
      </c>
      <c r="I90" s="315">
        <f t="shared" si="11"/>
        <v>0</v>
      </c>
      <c r="J90" s="310"/>
      <c r="K90" s="310"/>
    </row>
    <row r="91" spans="1:11">
      <c r="A91" s="314" t="s">
        <v>1607</v>
      </c>
      <c r="B91" s="314" t="s">
        <v>1530</v>
      </c>
      <c r="C91" s="315">
        <v>8</v>
      </c>
      <c r="D91" s="315"/>
      <c r="E91" s="315">
        <f t="shared" si="9"/>
        <v>0</v>
      </c>
      <c r="F91" s="315"/>
      <c r="G91" s="315">
        <f t="shared" si="10"/>
        <v>0</v>
      </c>
      <c r="H91" s="315">
        <f t="shared" si="11"/>
        <v>0</v>
      </c>
      <c r="I91" s="315">
        <f t="shared" si="11"/>
        <v>0</v>
      </c>
      <c r="J91" s="310"/>
      <c r="K91" s="310"/>
    </row>
    <row r="92" spans="1:11">
      <c r="A92" s="314" t="s">
        <v>1608</v>
      </c>
      <c r="B92" s="314" t="s">
        <v>1530</v>
      </c>
      <c r="C92" s="315">
        <v>6</v>
      </c>
      <c r="D92" s="315"/>
      <c r="E92" s="315">
        <f t="shared" si="9"/>
        <v>0</v>
      </c>
      <c r="F92" s="315"/>
      <c r="G92" s="315">
        <f t="shared" si="10"/>
        <v>0</v>
      </c>
      <c r="H92" s="315">
        <f t="shared" si="11"/>
        <v>0</v>
      </c>
      <c r="I92" s="315">
        <f t="shared" si="11"/>
        <v>0</v>
      </c>
      <c r="J92" s="310"/>
      <c r="K92" s="310"/>
    </row>
    <row r="93" spans="1:11">
      <c r="A93" s="324" t="s">
        <v>1609</v>
      </c>
      <c r="B93" s="324" t="s">
        <v>3</v>
      </c>
      <c r="C93" s="325"/>
      <c r="D93" s="325"/>
      <c r="E93" s="325"/>
      <c r="F93" s="325"/>
      <c r="G93" s="325"/>
      <c r="H93" s="325"/>
      <c r="I93" s="325"/>
      <c r="J93" s="310"/>
      <c r="K93" s="310"/>
    </row>
    <row r="94" spans="1:11">
      <c r="A94" s="314" t="s">
        <v>1610</v>
      </c>
      <c r="B94" s="314" t="s">
        <v>1533</v>
      </c>
      <c r="C94" s="315">
        <v>24</v>
      </c>
      <c r="D94" s="315"/>
      <c r="E94" s="315">
        <f>C94*D94</f>
        <v>0</v>
      </c>
      <c r="F94" s="315"/>
      <c r="G94" s="315">
        <f>C94*F94</f>
        <v>0</v>
      </c>
      <c r="H94" s="315">
        <f>D94+F94</f>
        <v>0</v>
      </c>
      <c r="I94" s="315">
        <f>E94+G94</f>
        <v>0</v>
      </c>
      <c r="J94" s="310"/>
      <c r="K94" s="310"/>
    </row>
    <row r="95" spans="1:11">
      <c r="A95" s="324" t="s">
        <v>1611</v>
      </c>
      <c r="B95" s="324" t="s">
        <v>3</v>
      </c>
      <c r="C95" s="325"/>
      <c r="D95" s="325"/>
      <c r="E95" s="325"/>
      <c r="F95" s="325"/>
      <c r="G95" s="325"/>
      <c r="H95" s="325"/>
      <c r="I95" s="325"/>
      <c r="J95" s="310"/>
      <c r="K95" s="310"/>
    </row>
    <row r="96" spans="1:11">
      <c r="A96" s="314" t="s">
        <v>1612</v>
      </c>
      <c r="B96" s="314" t="s">
        <v>1533</v>
      </c>
      <c r="C96" s="315">
        <v>8</v>
      </c>
      <c r="D96" s="315"/>
      <c r="E96" s="315">
        <f>C96*D96</f>
        <v>0</v>
      </c>
      <c r="F96" s="315"/>
      <c r="G96" s="315">
        <f>C96*F96</f>
        <v>0</v>
      </c>
      <c r="H96" s="315">
        <f>D96+F96</f>
        <v>0</v>
      </c>
      <c r="I96" s="315">
        <f>E96+G96</f>
        <v>0</v>
      </c>
      <c r="J96" s="310"/>
      <c r="K96" s="310"/>
    </row>
    <row r="97" spans="1:11">
      <c r="A97" s="324" t="s">
        <v>1613</v>
      </c>
      <c r="B97" s="324" t="s">
        <v>3</v>
      </c>
      <c r="C97" s="325"/>
      <c r="D97" s="325"/>
      <c r="E97" s="325"/>
      <c r="F97" s="325"/>
      <c r="G97" s="325"/>
      <c r="H97" s="325"/>
      <c r="I97" s="325"/>
      <c r="J97" s="310"/>
      <c r="K97" s="310"/>
    </row>
    <row r="98" spans="1:11">
      <c r="A98" s="314" t="s">
        <v>1614</v>
      </c>
      <c r="B98" s="314" t="s">
        <v>1533</v>
      </c>
      <c r="C98" s="315">
        <v>8</v>
      </c>
      <c r="D98" s="315"/>
      <c r="E98" s="315">
        <f>C98*D98</f>
        <v>0</v>
      </c>
      <c r="F98" s="315"/>
      <c r="G98" s="315">
        <f>C98*F98</f>
        <v>0</v>
      </c>
      <c r="H98" s="315">
        <f>D98+F98</f>
        <v>0</v>
      </c>
      <c r="I98" s="315">
        <f>E98+G98</f>
        <v>0</v>
      </c>
      <c r="J98" s="310"/>
      <c r="K98" s="310"/>
    </row>
    <row r="99" spans="1:11">
      <c r="A99" s="324" t="s">
        <v>1615</v>
      </c>
      <c r="B99" s="324" t="s">
        <v>3</v>
      </c>
      <c r="C99" s="325"/>
      <c r="D99" s="325"/>
      <c r="E99" s="325"/>
      <c r="F99" s="325"/>
      <c r="G99" s="325"/>
      <c r="H99" s="325"/>
      <c r="I99" s="325"/>
      <c r="J99" s="310"/>
      <c r="K99" s="310"/>
    </row>
    <row r="100" spans="1:11">
      <c r="A100" s="324" t="s">
        <v>1616</v>
      </c>
      <c r="B100" s="324" t="s">
        <v>3</v>
      </c>
      <c r="C100" s="325"/>
      <c r="D100" s="325"/>
      <c r="E100" s="325"/>
      <c r="F100" s="325"/>
      <c r="G100" s="325"/>
      <c r="H100" s="325"/>
      <c r="I100" s="325"/>
      <c r="J100" s="310"/>
      <c r="K100" s="310"/>
    </row>
    <row r="101" spans="1:11">
      <c r="A101" s="314" t="s">
        <v>1617</v>
      </c>
      <c r="B101" s="314" t="s">
        <v>1533</v>
      </c>
      <c r="C101" s="315">
        <v>8</v>
      </c>
      <c r="D101" s="315"/>
      <c r="E101" s="315">
        <f>C101*D101</f>
        <v>0</v>
      </c>
      <c r="F101" s="315"/>
      <c r="G101" s="315">
        <f>C101*F101</f>
        <v>0</v>
      </c>
      <c r="H101" s="315">
        <f t="shared" ref="H101:I104" si="12">D101+F101</f>
        <v>0</v>
      </c>
      <c r="I101" s="315">
        <f t="shared" si="12"/>
        <v>0</v>
      </c>
      <c r="J101" s="310"/>
      <c r="K101" s="310"/>
    </row>
    <row r="102" spans="1:11">
      <c r="A102" s="314" t="s">
        <v>1618</v>
      </c>
      <c r="B102" s="314" t="s">
        <v>1533</v>
      </c>
      <c r="C102" s="315">
        <v>4</v>
      </c>
      <c r="D102" s="315"/>
      <c r="E102" s="315">
        <f>C102*D102</f>
        <v>0</v>
      </c>
      <c r="F102" s="315"/>
      <c r="G102" s="315">
        <f>C102*F102</f>
        <v>0</v>
      </c>
      <c r="H102" s="315">
        <f t="shared" si="12"/>
        <v>0</v>
      </c>
      <c r="I102" s="315">
        <f t="shared" si="12"/>
        <v>0</v>
      </c>
      <c r="J102" s="310"/>
      <c r="K102" s="310"/>
    </row>
    <row r="103" spans="1:11">
      <c r="A103" s="314" t="s">
        <v>3</v>
      </c>
      <c r="B103" s="314" t="s">
        <v>3</v>
      </c>
      <c r="C103" s="315"/>
      <c r="D103" s="315"/>
      <c r="E103" s="315"/>
      <c r="F103" s="315"/>
      <c r="G103" s="315"/>
      <c r="H103" s="315">
        <f t="shared" si="12"/>
        <v>0</v>
      </c>
      <c r="I103" s="315">
        <f t="shared" si="12"/>
        <v>0</v>
      </c>
      <c r="J103" s="310"/>
      <c r="K103" s="310"/>
    </row>
    <row r="104" spans="1:11">
      <c r="A104" s="314" t="s">
        <v>1619</v>
      </c>
      <c r="B104" s="314" t="s">
        <v>3</v>
      </c>
      <c r="C104" s="332"/>
      <c r="D104" s="332"/>
      <c r="E104" s="315">
        <f>L1+'EL Parametry'!B31/100*E71+'EL Parametry'!B31/100*E72+'EL Parametry'!B31/100*E73+'EL Parametry'!B31/100*E74+'EL Parametry'!B31/100*E75+'EL Parametry'!B31/100*E78+'EL Parametry'!B31/100*E79+'EL Parametry'!B31/100*E81+'EL Parametry'!B31/100*E82+'EL Parametry'!B31/100*E85+'EL Parametry'!B31/100*E86+'EL Parametry'!B31/100*E87+'EL Parametry'!B31/100*E88+'EL Parametry'!B31/100*E89+'EL Parametry'!B31/100*E90+'EL Parametry'!B31/100*E91+'EL Parametry'!B31/100*E92+'EL Parametry'!B31/100*E94+'EL Parametry'!B31/100*E96+'EL Parametry'!B31/100*E98+'EL Parametry'!B31/100*E101+'EL Parametry'!B31/100*E102</f>
        <v>0</v>
      </c>
      <c r="F104" s="332"/>
      <c r="G104" s="332"/>
      <c r="H104" s="332">
        <f t="shared" si="12"/>
        <v>0</v>
      </c>
      <c r="I104" s="315">
        <f t="shared" si="12"/>
        <v>0</v>
      </c>
      <c r="J104" s="310"/>
      <c r="K104" s="310"/>
    </row>
    <row r="105" spans="1:11">
      <c r="A105" s="318" t="s">
        <v>1620</v>
      </c>
      <c r="B105" s="318" t="s">
        <v>3</v>
      </c>
      <c r="C105" s="319"/>
      <c r="D105" s="319"/>
      <c r="E105" s="319">
        <f>SUM(E32:E104)</f>
        <v>0</v>
      </c>
      <c r="F105" s="319"/>
      <c r="G105" s="319">
        <f>SUM(G32:G104)</f>
        <v>0</v>
      </c>
      <c r="H105" s="319"/>
      <c r="I105" s="319">
        <f>SUM(I32:I104)</f>
        <v>0</v>
      </c>
      <c r="J105" s="310"/>
      <c r="K105" s="310"/>
    </row>
    <row r="106" spans="1:11">
      <c r="A106" s="314" t="s">
        <v>3</v>
      </c>
      <c r="B106" s="314" t="s">
        <v>3</v>
      </c>
      <c r="C106" s="315"/>
      <c r="D106" s="315"/>
      <c r="E106" s="315"/>
      <c r="F106" s="315"/>
      <c r="G106" s="315"/>
      <c r="H106" s="315">
        <f>D106+F106</f>
        <v>0</v>
      </c>
      <c r="I106" s="315">
        <f>E106+G106</f>
        <v>0</v>
      </c>
      <c r="J106" s="310"/>
      <c r="K106" s="310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B5" sqref="B5"/>
    </sheetView>
  </sheetViews>
  <sheetFormatPr defaultRowHeight="15"/>
  <cols>
    <col min="1" max="1" width="33.1640625" style="321" bestFit="1" customWidth="1"/>
    <col min="2" max="2" width="74" style="321" bestFit="1" customWidth="1"/>
    <col min="3" max="3" width="9.33203125" style="311"/>
    <col min="4" max="4" width="0" style="323" hidden="1" customWidth="1"/>
    <col min="5" max="16384" width="9.33203125" style="311"/>
  </cols>
  <sheetData>
    <row r="1" spans="1:3">
      <c r="A1" s="308" t="s">
        <v>1367</v>
      </c>
      <c r="B1" s="308" t="s">
        <v>1473</v>
      </c>
      <c r="C1" s="310"/>
    </row>
    <row r="2" spans="1:3">
      <c r="A2" s="308" t="s">
        <v>1621</v>
      </c>
      <c r="B2" s="318" t="s">
        <v>1622</v>
      </c>
      <c r="C2" s="310"/>
    </row>
    <row r="3" spans="1:3" ht="26.25">
      <c r="A3" s="308" t="s">
        <v>1623</v>
      </c>
      <c r="B3" s="333" t="s">
        <v>1624</v>
      </c>
      <c r="C3" s="310"/>
    </row>
    <row r="4" spans="1:3" ht="26.25">
      <c r="A4" s="308" t="s">
        <v>1625</v>
      </c>
      <c r="B4" s="333" t="s">
        <v>1626</v>
      </c>
      <c r="C4" s="310"/>
    </row>
    <row r="5" spans="1:3">
      <c r="A5" s="308" t="s">
        <v>1627</v>
      </c>
      <c r="B5" s="312" t="s">
        <v>1780</v>
      </c>
      <c r="C5" s="310"/>
    </row>
    <row r="6" spans="1:3">
      <c r="A6" s="308" t="s">
        <v>1628</v>
      </c>
      <c r="B6" s="312" t="s">
        <v>1629</v>
      </c>
      <c r="C6" s="310"/>
    </row>
    <row r="7" spans="1:3">
      <c r="A7" s="308" t="s">
        <v>1630</v>
      </c>
      <c r="B7" s="312" t="s">
        <v>3</v>
      </c>
      <c r="C7" s="310"/>
    </row>
    <row r="8" spans="1:3">
      <c r="A8" s="308" t="s">
        <v>1631</v>
      </c>
      <c r="B8" s="312" t="s">
        <v>3</v>
      </c>
      <c r="C8" s="310"/>
    </row>
    <row r="9" spans="1:3">
      <c r="A9" s="308" t="s">
        <v>1632</v>
      </c>
      <c r="B9" s="312" t="s">
        <v>1633</v>
      </c>
      <c r="C9" s="310"/>
    </row>
    <row r="10" spans="1:3">
      <c r="A10" s="308" t="s">
        <v>1634</v>
      </c>
      <c r="B10" s="312" t="s">
        <v>3</v>
      </c>
      <c r="C10" s="310"/>
    </row>
    <row r="11" spans="1:3">
      <c r="A11" s="308" t="s">
        <v>1381</v>
      </c>
      <c r="B11" s="312" t="s">
        <v>3</v>
      </c>
      <c r="C11" s="310"/>
    </row>
    <row r="12" spans="1:3">
      <c r="A12" s="308" t="s">
        <v>1635</v>
      </c>
      <c r="B12" s="312" t="s">
        <v>3</v>
      </c>
      <c r="C12" s="310"/>
    </row>
    <row r="13" spans="1:3">
      <c r="A13" s="308" t="s">
        <v>1636</v>
      </c>
      <c r="B13" s="312" t="s">
        <v>1637</v>
      </c>
      <c r="C13" s="310"/>
    </row>
    <row r="14" spans="1:3">
      <c r="A14" s="308" t="s">
        <v>1401</v>
      </c>
      <c r="B14" s="312" t="s">
        <v>1638</v>
      </c>
      <c r="C14" s="310"/>
    </row>
    <row r="15" spans="1:3">
      <c r="A15" s="308" t="s">
        <v>3</v>
      </c>
      <c r="B15" s="314" t="s">
        <v>3</v>
      </c>
      <c r="C15" s="310"/>
    </row>
    <row r="16" spans="1:3">
      <c r="A16" s="308" t="s">
        <v>1639</v>
      </c>
      <c r="B16" s="316" t="s">
        <v>1640</v>
      </c>
      <c r="C16" s="310"/>
    </row>
    <row r="17" spans="1:3">
      <c r="A17" s="308" t="s">
        <v>1641</v>
      </c>
      <c r="B17" s="316" t="s">
        <v>1642</v>
      </c>
      <c r="C17" s="310"/>
    </row>
    <row r="18" spans="1:3">
      <c r="A18" s="308" t="s">
        <v>1643</v>
      </c>
      <c r="B18" s="316" t="s">
        <v>1644</v>
      </c>
      <c r="C18" s="310"/>
    </row>
    <row r="19" spans="1:3">
      <c r="A19" s="308" t="s">
        <v>1645</v>
      </c>
      <c r="B19" s="316" t="s">
        <v>1642</v>
      </c>
      <c r="C19" s="310"/>
    </row>
    <row r="20" spans="1:3">
      <c r="A20" s="308" t="s">
        <v>1646</v>
      </c>
      <c r="B20" s="316" t="s">
        <v>1647</v>
      </c>
      <c r="C20" s="310"/>
    </row>
    <row r="21" spans="1:3">
      <c r="A21" s="308" t="s">
        <v>1648</v>
      </c>
      <c r="B21" s="316" t="s">
        <v>1647</v>
      </c>
      <c r="C21" s="310"/>
    </row>
    <row r="22" spans="1:3">
      <c r="A22" s="308" t="s">
        <v>1649</v>
      </c>
      <c r="B22" s="316" t="s">
        <v>1650</v>
      </c>
      <c r="C22" s="310"/>
    </row>
    <row r="23" spans="1:3">
      <c r="A23" s="308" t="s">
        <v>1651</v>
      </c>
      <c r="B23" s="316" t="s">
        <v>1652</v>
      </c>
      <c r="C23" s="310"/>
    </row>
    <row r="24" spans="1:3">
      <c r="A24" s="308" t="s">
        <v>1653</v>
      </c>
      <c r="B24" s="316" t="s">
        <v>1654</v>
      </c>
      <c r="C24" s="310"/>
    </row>
    <row r="25" spans="1:3">
      <c r="A25" s="308" t="s">
        <v>1655</v>
      </c>
      <c r="B25" s="316" t="s">
        <v>1656</v>
      </c>
      <c r="C25" s="310"/>
    </row>
    <row r="26" spans="1:3">
      <c r="A26" s="308" t="s">
        <v>1657</v>
      </c>
      <c r="B26" s="316" t="s">
        <v>1658</v>
      </c>
      <c r="C26" s="310"/>
    </row>
    <row r="27" spans="1:3">
      <c r="A27" s="308" t="s">
        <v>1659</v>
      </c>
      <c r="B27" s="316" t="s">
        <v>1660</v>
      </c>
      <c r="C27" s="310"/>
    </row>
    <row r="28" spans="1:3">
      <c r="A28" s="308" t="s">
        <v>1661</v>
      </c>
      <c r="B28" s="316" t="s">
        <v>1660</v>
      </c>
      <c r="C28" s="310"/>
    </row>
    <row r="29" spans="1:3" ht="24.75">
      <c r="A29" s="334" t="s">
        <v>1662</v>
      </c>
      <c r="B29" s="316" t="s">
        <v>8</v>
      </c>
      <c r="C29" s="310"/>
    </row>
    <row r="30" spans="1:3">
      <c r="A30" s="308" t="s">
        <v>1663</v>
      </c>
      <c r="B30" s="316" t="s">
        <v>9</v>
      </c>
      <c r="C30" s="310"/>
    </row>
    <row r="31" spans="1:3">
      <c r="A31" s="321" t="s">
        <v>1664</v>
      </c>
      <c r="B31" s="321">
        <v>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topLeftCell="A34" workbookViewId="0">
      <selection activeCell="E71" sqref="E71:J7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432" t="s">
        <v>6</v>
      </c>
      <c r="M2" s="433"/>
      <c r="N2" s="433"/>
      <c r="O2" s="433"/>
      <c r="P2" s="433"/>
      <c r="Q2" s="433"/>
      <c r="R2" s="433"/>
      <c r="S2" s="433"/>
      <c r="T2" s="433"/>
      <c r="U2" s="433"/>
      <c r="V2" s="433"/>
      <c r="AT2" s="19" t="s">
        <v>96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101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447" t="str">
        <f>'Rekapitulace stavby'!K6</f>
        <v>Praha Holešovice OŘ Praha - oprava - Oprava východního křídla odbavovací haly žst. Praha Holešovice</v>
      </c>
      <c r="F7" s="447"/>
      <c r="G7" s="447"/>
      <c r="H7" s="447"/>
      <c r="I7" s="447"/>
      <c r="J7" s="447"/>
      <c r="L7" s="22"/>
    </row>
    <row r="8" spans="1:46" s="2" customFormat="1" ht="12" customHeight="1">
      <c r="A8" s="34"/>
      <c r="B8" s="35"/>
      <c r="C8" s="34"/>
      <c r="D8" s="29" t="s">
        <v>108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426" t="s">
        <v>1243</v>
      </c>
      <c r="F9" s="446"/>
      <c r="G9" s="446"/>
      <c r="H9" s="446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1780</v>
      </c>
      <c r="F15" s="34"/>
      <c r="G15" s="34"/>
      <c r="H15" s="34"/>
      <c r="I15" s="96" t="s">
        <v>28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449" t="str">
        <f>'Rekapitulace stavby'!E14</f>
        <v>Vyplň údaj</v>
      </c>
      <c r="F18" s="441"/>
      <c r="G18" s="441"/>
      <c r="H18" s="441"/>
      <c r="I18" s="96" t="s">
        <v>28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1204</v>
      </c>
      <c r="F21" s="34"/>
      <c r="G21" s="34"/>
      <c r="H21" s="34"/>
      <c r="I21" s="96" t="s">
        <v>28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36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1204</v>
      </c>
      <c r="F24" s="34"/>
      <c r="G24" s="34"/>
      <c r="H24" s="34"/>
      <c r="I24" s="96" t="s">
        <v>28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38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445" t="s">
        <v>3</v>
      </c>
      <c r="F27" s="445"/>
      <c r="G27" s="445"/>
      <c r="H27" s="445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40</v>
      </c>
      <c r="E30" s="34"/>
      <c r="F30" s="34"/>
      <c r="G30" s="34"/>
      <c r="H30" s="34"/>
      <c r="I30" s="94"/>
      <c r="J30" s="68">
        <f>ROUND(J81,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42</v>
      </c>
      <c r="G32" s="34"/>
      <c r="H32" s="34"/>
      <c r="I32" s="103" t="s">
        <v>41</v>
      </c>
      <c r="J32" s="38" t="s">
        <v>43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44</v>
      </c>
      <c r="E33" s="29" t="s">
        <v>45</v>
      </c>
      <c r="F33" s="105">
        <f>ROUND((SUM(BE81:BE84)),  2)</f>
        <v>0</v>
      </c>
      <c r="G33" s="34"/>
      <c r="H33" s="34"/>
      <c r="I33" s="106">
        <v>0.21</v>
      </c>
      <c r="J33" s="105">
        <f>ROUND(((SUM(BE81:BE84))*I33),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46</v>
      </c>
      <c r="F34" s="105">
        <f>ROUND((SUM(BF81:BF84)),  2)</f>
        <v>0</v>
      </c>
      <c r="G34" s="34"/>
      <c r="H34" s="34"/>
      <c r="I34" s="106">
        <v>0.15</v>
      </c>
      <c r="J34" s="105">
        <f>ROUND(((SUM(BF81:BF84))*I34),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47</v>
      </c>
      <c r="F35" s="105">
        <f>ROUND((SUM(BG81:BG84)),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48</v>
      </c>
      <c r="F36" s="105">
        <f>ROUND((SUM(BH81:BH84)),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49</v>
      </c>
      <c r="F37" s="105">
        <f>ROUND((SUM(BI81:BI84)),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50</v>
      </c>
      <c r="E39" s="57"/>
      <c r="F39" s="57"/>
      <c r="G39" s="109" t="s">
        <v>51</v>
      </c>
      <c r="H39" s="110" t="s">
        <v>52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140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447" t="str">
        <f>E7</f>
        <v>Praha Holešovice OŘ Praha - oprava - Oprava východního křídla odbavovací haly žst. Praha Holešovice</v>
      </c>
      <c r="F48" s="447"/>
      <c r="G48" s="447"/>
      <c r="H48" s="447"/>
      <c r="I48" s="447"/>
      <c r="J48" s="447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108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426" t="str">
        <f>E9</f>
        <v>05 - Vzduchotechnika</v>
      </c>
      <c r="F50" s="446"/>
      <c r="G50" s="446"/>
      <c r="H50" s="446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4"/>
      <c r="E54" s="34"/>
      <c r="F54" s="27" t="str">
        <f>E15</f>
        <v>Správa železnic, státní organizace</v>
      </c>
      <c r="G54" s="34"/>
      <c r="H54" s="34"/>
      <c r="I54" s="96" t="s">
        <v>31</v>
      </c>
      <c r="J54" s="32" t="str">
        <f>E21</f>
        <v>Ondřej Zikán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96" t="s">
        <v>36</v>
      </c>
      <c r="J55" s="32" t="str">
        <f>E24</f>
        <v>Ondřej Zikán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141</v>
      </c>
      <c r="D57" s="107"/>
      <c r="E57" s="107"/>
      <c r="F57" s="107"/>
      <c r="G57" s="107"/>
      <c r="H57" s="107"/>
      <c r="I57" s="117"/>
      <c r="J57" s="118" t="s">
        <v>142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72</v>
      </c>
      <c r="D59" s="34"/>
      <c r="E59" s="34"/>
      <c r="F59" s="34"/>
      <c r="G59" s="34"/>
      <c r="H59" s="34"/>
      <c r="I59" s="94"/>
      <c r="J59" s="68">
        <f>J81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143</v>
      </c>
    </row>
    <row r="60" spans="1:47" s="9" customFormat="1" ht="24.95" customHeight="1">
      <c r="B60" s="120"/>
      <c r="D60" s="121" t="s">
        <v>150</v>
      </c>
      <c r="E60" s="122"/>
      <c r="F60" s="122"/>
      <c r="G60" s="122"/>
      <c r="H60" s="122"/>
      <c r="I60" s="123"/>
      <c r="J60" s="124">
        <f>J82</f>
        <v>0</v>
      </c>
      <c r="L60" s="120"/>
    </row>
    <row r="61" spans="1:47" s="10" customFormat="1" ht="19.899999999999999" customHeight="1">
      <c r="B61" s="125"/>
      <c r="D61" s="126" t="s">
        <v>1244</v>
      </c>
      <c r="E61" s="127"/>
      <c r="F61" s="127"/>
      <c r="G61" s="127"/>
      <c r="H61" s="127"/>
      <c r="I61" s="128"/>
      <c r="J61" s="129">
        <f>J83</f>
        <v>0</v>
      </c>
      <c r="L61" s="125"/>
    </row>
    <row r="62" spans="1:47" s="2" customFormat="1" ht="21.75" customHeight="1">
      <c r="A62" s="34"/>
      <c r="B62" s="35"/>
      <c r="C62" s="34"/>
      <c r="D62" s="34"/>
      <c r="E62" s="34"/>
      <c r="F62" s="34"/>
      <c r="G62" s="34"/>
      <c r="H62" s="34"/>
      <c r="I62" s="94"/>
      <c r="J62" s="34"/>
      <c r="K62" s="34"/>
      <c r="L62" s="9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4"/>
      <c r="C63" s="45"/>
      <c r="D63" s="45"/>
      <c r="E63" s="45"/>
      <c r="F63" s="45"/>
      <c r="G63" s="45"/>
      <c r="H63" s="45"/>
      <c r="I63" s="114"/>
      <c r="J63" s="45"/>
      <c r="K63" s="45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6"/>
      <c r="C67" s="47"/>
      <c r="D67" s="47"/>
      <c r="E67" s="47"/>
      <c r="F67" s="47"/>
      <c r="G67" s="47"/>
      <c r="H67" s="47"/>
      <c r="I67" s="115"/>
      <c r="J67" s="47"/>
      <c r="K67" s="47"/>
      <c r="L67" s="9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166</v>
      </c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4"/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17</v>
      </c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4"/>
      <c r="D71" s="34"/>
      <c r="E71" s="447" t="str">
        <f>E7</f>
        <v>Praha Holešovice OŘ Praha - oprava - Oprava východního křídla odbavovací haly žst. Praha Holešovice</v>
      </c>
      <c r="F71" s="447"/>
      <c r="G71" s="447"/>
      <c r="H71" s="447"/>
      <c r="I71" s="447"/>
      <c r="J71" s="447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108</v>
      </c>
      <c r="D72" s="34"/>
      <c r="E72" s="34"/>
      <c r="F72" s="34"/>
      <c r="G72" s="34"/>
      <c r="H72" s="34"/>
      <c r="I72" s="94"/>
      <c r="J72" s="34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4"/>
      <c r="D73" s="34"/>
      <c r="E73" s="426" t="str">
        <f>E9</f>
        <v>05 - Vzduchotechnika</v>
      </c>
      <c r="F73" s="446"/>
      <c r="G73" s="446"/>
      <c r="H73" s="446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4"/>
      <c r="E75" s="34"/>
      <c r="F75" s="27" t="str">
        <f>F12</f>
        <v>Praha 7,Holešovice,p.p.st.č.160/14</v>
      </c>
      <c r="G75" s="34"/>
      <c r="H75" s="34"/>
      <c r="I75" s="96" t="s">
        <v>24</v>
      </c>
      <c r="J75" s="52" t="str">
        <f>IF(J12="","",J12)</f>
        <v>27. 1. 2020</v>
      </c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26</v>
      </c>
      <c r="D77" s="34"/>
      <c r="E77" s="34"/>
      <c r="F77" s="27" t="str">
        <f>E15</f>
        <v>Správa železnic, státní organizace</v>
      </c>
      <c r="G77" s="34"/>
      <c r="H77" s="34"/>
      <c r="I77" s="96" t="s">
        <v>31</v>
      </c>
      <c r="J77" s="32" t="str">
        <f>E21</f>
        <v>Ondřej Zikán</v>
      </c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4"/>
      <c r="E78" s="34"/>
      <c r="F78" s="27" t="str">
        <f>IF(E18="","",E18)</f>
        <v>Vyplň údaj</v>
      </c>
      <c r="G78" s="34"/>
      <c r="H78" s="34"/>
      <c r="I78" s="96" t="s">
        <v>36</v>
      </c>
      <c r="J78" s="32" t="str">
        <f>E24</f>
        <v>Ondřej Zikán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4"/>
      <c r="D79" s="34"/>
      <c r="E79" s="34"/>
      <c r="F79" s="34"/>
      <c r="G79" s="34"/>
      <c r="H79" s="34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30"/>
      <c r="B80" s="131"/>
      <c r="C80" s="132" t="s">
        <v>167</v>
      </c>
      <c r="D80" s="133" t="s">
        <v>59</v>
      </c>
      <c r="E80" s="133" t="s">
        <v>55</v>
      </c>
      <c r="F80" s="133" t="s">
        <v>56</v>
      </c>
      <c r="G80" s="133" t="s">
        <v>168</v>
      </c>
      <c r="H80" s="133" t="s">
        <v>169</v>
      </c>
      <c r="I80" s="134" t="s">
        <v>170</v>
      </c>
      <c r="J80" s="133" t="s">
        <v>142</v>
      </c>
      <c r="K80" s="135" t="s">
        <v>171</v>
      </c>
      <c r="L80" s="136"/>
      <c r="M80" s="59" t="s">
        <v>3</v>
      </c>
      <c r="N80" s="60" t="s">
        <v>44</v>
      </c>
      <c r="O80" s="60" t="s">
        <v>172</v>
      </c>
      <c r="P80" s="60" t="s">
        <v>173</v>
      </c>
      <c r="Q80" s="60" t="s">
        <v>174</v>
      </c>
      <c r="R80" s="60" t="s">
        <v>175</v>
      </c>
      <c r="S80" s="60" t="s">
        <v>176</v>
      </c>
      <c r="T80" s="61" t="s">
        <v>177</v>
      </c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</row>
    <row r="81" spans="1:65" s="2" customFormat="1" ht="22.9" customHeight="1">
      <c r="A81" s="34"/>
      <c r="B81" s="35"/>
      <c r="C81" s="66" t="s">
        <v>178</v>
      </c>
      <c r="D81" s="34"/>
      <c r="E81" s="34"/>
      <c r="F81" s="34"/>
      <c r="G81" s="34"/>
      <c r="H81" s="34"/>
      <c r="I81" s="94"/>
      <c r="J81" s="137">
        <f>BK81</f>
        <v>0</v>
      </c>
      <c r="K81" s="34"/>
      <c r="L81" s="35"/>
      <c r="M81" s="62"/>
      <c r="N81" s="53"/>
      <c r="O81" s="63"/>
      <c r="P81" s="138">
        <f>P82</f>
        <v>0</v>
      </c>
      <c r="Q81" s="63"/>
      <c r="R81" s="138">
        <f>R82</f>
        <v>0</v>
      </c>
      <c r="S81" s="63"/>
      <c r="T81" s="13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73</v>
      </c>
      <c r="AU81" s="19" t="s">
        <v>143</v>
      </c>
      <c r="BK81" s="140">
        <f>BK82</f>
        <v>0</v>
      </c>
    </row>
    <row r="82" spans="1:65" s="12" customFormat="1" ht="25.9" customHeight="1">
      <c r="B82" s="141"/>
      <c r="D82" s="142" t="s">
        <v>73</v>
      </c>
      <c r="E82" s="143" t="s">
        <v>443</v>
      </c>
      <c r="F82" s="143" t="s">
        <v>444</v>
      </c>
      <c r="I82" s="144"/>
      <c r="J82" s="145">
        <f>BK82</f>
        <v>0</v>
      </c>
      <c r="L82" s="141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AR82" s="142" t="s">
        <v>84</v>
      </c>
      <c r="AT82" s="150" t="s">
        <v>73</v>
      </c>
      <c r="AU82" s="150" t="s">
        <v>74</v>
      </c>
      <c r="AY82" s="142" t="s">
        <v>181</v>
      </c>
      <c r="BK82" s="151">
        <f>BK83</f>
        <v>0</v>
      </c>
    </row>
    <row r="83" spans="1:65" s="12" customFormat="1" ht="22.9" customHeight="1">
      <c r="B83" s="141"/>
      <c r="D83" s="142" t="s">
        <v>73</v>
      </c>
      <c r="E83" s="152" t="s">
        <v>1245</v>
      </c>
      <c r="F83" s="152" t="s">
        <v>95</v>
      </c>
      <c r="I83" s="144"/>
      <c r="J83" s="153">
        <f>BK83</f>
        <v>0</v>
      </c>
      <c r="L83" s="141"/>
      <c r="M83" s="146"/>
      <c r="N83" s="147"/>
      <c r="O83" s="147"/>
      <c r="P83" s="148">
        <f>P84</f>
        <v>0</v>
      </c>
      <c r="Q83" s="147"/>
      <c r="R83" s="148">
        <f>R84</f>
        <v>0</v>
      </c>
      <c r="S83" s="147"/>
      <c r="T83" s="149">
        <f>T84</f>
        <v>0</v>
      </c>
      <c r="AR83" s="142" t="s">
        <v>84</v>
      </c>
      <c r="AT83" s="150" t="s">
        <v>73</v>
      </c>
      <c r="AU83" s="150" t="s">
        <v>82</v>
      </c>
      <c r="AY83" s="142" t="s">
        <v>181</v>
      </c>
      <c r="BK83" s="151">
        <f>BK84</f>
        <v>0</v>
      </c>
    </row>
    <row r="84" spans="1:65" s="2" customFormat="1" ht="16.5" customHeight="1">
      <c r="A84" s="34"/>
      <c r="B84" s="154"/>
      <c r="C84" s="155" t="s">
        <v>82</v>
      </c>
      <c r="D84" s="155" t="s">
        <v>183</v>
      </c>
      <c r="E84" s="156" t="s">
        <v>1246</v>
      </c>
      <c r="F84" s="157" t="s">
        <v>95</v>
      </c>
      <c r="G84" s="158" t="s">
        <v>963</v>
      </c>
      <c r="H84" s="159">
        <v>1</v>
      </c>
      <c r="I84" s="160">
        <f>Rekapitulace!B9</f>
        <v>0</v>
      </c>
      <c r="J84" s="161">
        <f>ROUND(I84*H84,2)</f>
        <v>0</v>
      </c>
      <c r="K84" s="157" t="s">
        <v>3</v>
      </c>
      <c r="L84" s="35"/>
      <c r="M84" s="214" t="s">
        <v>3</v>
      </c>
      <c r="N84" s="215" t="s">
        <v>45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285</v>
      </c>
      <c r="AT84" s="166" t="s">
        <v>183</v>
      </c>
      <c r="AU84" s="166" t="s">
        <v>84</v>
      </c>
      <c r="AY84" s="19" t="s">
        <v>181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9" t="s">
        <v>82</v>
      </c>
      <c r="BK84" s="167">
        <f>ROUND(I84*H84,2)</f>
        <v>0</v>
      </c>
      <c r="BL84" s="19" t="s">
        <v>285</v>
      </c>
      <c r="BM84" s="166" t="s">
        <v>1247</v>
      </c>
    </row>
    <row r="85" spans="1:65" s="2" customFormat="1" ht="6.95" customHeight="1">
      <c r="A85" s="34"/>
      <c r="B85" s="44"/>
      <c r="C85" s="45"/>
      <c r="D85" s="45"/>
      <c r="E85" s="45"/>
      <c r="F85" s="45"/>
      <c r="G85" s="45"/>
      <c r="H85" s="45"/>
      <c r="I85" s="114"/>
      <c r="J85" s="45"/>
      <c r="K85" s="45"/>
      <c r="L85" s="35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autoFilter ref="C80:K84"/>
  <mergeCells count="9">
    <mergeCell ref="E50:H50"/>
    <mergeCell ref="E73:H73"/>
    <mergeCell ref="L2:V2"/>
    <mergeCell ref="E9:H9"/>
    <mergeCell ref="E18:H18"/>
    <mergeCell ref="E27:H27"/>
    <mergeCell ref="E7:J7"/>
    <mergeCell ref="E48:J48"/>
    <mergeCell ref="E71:J7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16</vt:i4>
      </vt:variant>
    </vt:vector>
  </HeadingPairs>
  <TitlesOfParts>
    <vt:vector size="29" baseType="lpstr">
      <vt:lpstr>Rekapitulace stavby</vt:lpstr>
      <vt:lpstr>01 - Stavebně technická část</vt:lpstr>
      <vt:lpstr>02 - ZTI</vt:lpstr>
      <vt:lpstr>03 - ÚT</vt:lpstr>
      <vt:lpstr>04 - Elektroinstalace</vt:lpstr>
      <vt:lpstr>EL Rekapitulace</vt:lpstr>
      <vt:lpstr>EL Rozpočet</vt:lpstr>
      <vt:lpstr>EL Parametry</vt:lpstr>
      <vt:lpstr>05 - Vzduchotechnika</vt:lpstr>
      <vt:lpstr>Rekapitulace</vt:lpstr>
      <vt:lpstr>Výkaz výměr</vt:lpstr>
      <vt:lpstr>Seznam figur</vt:lpstr>
      <vt:lpstr>Pokyny pro vyplnění</vt:lpstr>
      <vt:lpstr>'01 - Stavebně technická část'!Názvy_tisku</vt:lpstr>
      <vt:lpstr>'02 - ZTI'!Názvy_tisku</vt:lpstr>
      <vt:lpstr>'03 - ÚT'!Názvy_tisku</vt:lpstr>
      <vt:lpstr>'04 - Elektroinstalace'!Názvy_tisku</vt:lpstr>
      <vt:lpstr>'05 - Vzduchotechnika'!Názvy_tisku</vt:lpstr>
      <vt:lpstr>'Rekapitulace stavby'!Názvy_tisku</vt:lpstr>
      <vt:lpstr>'Seznam figur'!Názvy_tisku</vt:lpstr>
      <vt:lpstr>'01 - Stavebně technická část'!Oblast_tisku</vt:lpstr>
      <vt:lpstr>'02 - ZTI'!Oblast_tisku</vt:lpstr>
      <vt:lpstr>'03 - ÚT'!Oblast_tisku</vt:lpstr>
      <vt:lpstr>'04 - Elektroinstalace'!Oblast_tisku</vt:lpstr>
      <vt:lpstr>'05 - Vzduchotechnika'!Oblast_tisku</vt:lpstr>
      <vt:lpstr>'Pokyny pro vyplnění'!Oblast_tisku</vt:lpstr>
      <vt:lpstr>'Rekapitulace stavby'!Oblast_tisku</vt:lpstr>
      <vt:lpstr>'Seznam figur'!Oblast_tisku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Zahradnikova-PC\Zahradnikova</dc:creator>
  <cp:lastModifiedBy>Ulrich Ladislav, DiS.</cp:lastModifiedBy>
  <dcterms:created xsi:type="dcterms:W3CDTF">2020-02-10T07:19:58Z</dcterms:created>
  <dcterms:modified xsi:type="dcterms:W3CDTF">2020-03-25T07:42:53Z</dcterms:modified>
</cp:coreProperties>
</file>